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480" yWindow="435" windowWidth="16605" windowHeight="6990" tabRatio="877" activeTab="1"/>
  </bookViews>
  <sheets>
    <sheet name="Disclaimer" sheetId="10" r:id="rId1"/>
    <sheet name="Contents" sheetId="37" r:id="rId2"/>
    <sheet name="Group Financial Highlights" sheetId="25" r:id="rId3"/>
    <sheet name="Segment Summary" sheetId="40" r:id="rId4"/>
    <sheet name="Embedded Value" sheetId="41" r:id="rId5"/>
    <sheet name="Customer operation" sheetId="43" r:id="rId6"/>
    <sheet name="Life" sheetId="27" r:id="rId7"/>
    <sheet name="Property &amp; Casualty" sheetId="30" r:id="rId8"/>
    <sheet name="Bank &amp; Asset Management" sheetId="31" r:id="rId9"/>
    <sheet name="Internet Finance Business" sheetId="34" r:id="rId10"/>
    <sheet name="Profit &amp; Loss" sheetId="14" r:id="rId11"/>
    <sheet name="Comprehensive Income" sheetId="38" r:id="rId12"/>
    <sheet name="Balance Sheet" sheetId="15" r:id="rId13"/>
    <sheet name="Segment Reporting" sheetId="39" r:id="rId14"/>
  </sheets>
  <calcPr calcId="145621"/>
</workbook>
</file>

<file path=xl/calcChain.xml><?xml version="1.0" encoding="utf-8"?>
<calcChain xmlns="http://schemas.openxmlformats.org/spreadsheetml/2006/main">
  <c r="D42" i="34" l="1"/>
  <c r="D43" i="34"/>
  <c r="D44" i="34"/>
  <c r="D45" i="34"/>
  <c r="D29" i="34"/>
  <c r="D28" i="34"/>
  <c r="D27" i="34"/>
  <c r="B16" i="31"/>
  <c r="D11" i="31"/>
  <c r="D78" i="31"/>
  <c r="D75" i="31"/>
  <c r="G70" i="27" l="1"/>
  <c r="G69" i="27"/>
  <c r="G68" i="27"/>
  <c r="G67" i="27"/>
  <c r="G66" i="27"/>
  <c r="G65" i="27"/>
  <c r="G64" i="27"/>
  <c r="G62" i="27"/>
  <c r="G61" i="27"/>
  <c r="G60" i="27"/>
  <c r="G59" i="27"/>
  <c r="G58" i="27"/>
  <c r="G57" i="27"/>
  <c r="G56" i="27"/>
  <c r="D70" i="27"/>
  <c r="D69" i="27"/>
  <c r="D68" i="27"/>
  <c r="D67" i="27"/>
  <c r="D66" i="27"/>
  <c r="D65" i="27"/>
  <c r="D64" i="27"/>
  <c r="D62" i="27"/>
  <c r="D61" i="27"/>
  <c r="D60" i="27"/>
  <c r="D59" i="27"/>
  <c r="D58" i="27"/>
  <c r="D57" i="27"/>
  <c r="D56" i="27"/>
  <c r="D31" i="43"/>
  <c r="D28" i="30" l="1"/>
  <c r="D35" i="30"/>
  <c r="D36" i="30"/>
  <c r="D39" i="30"/>
  <c r="D40" i="30"/>
  <c r="D34" i="30"/>
  <c r="D84" i="43" l="1"/>
  <c r="D83" i="43"/>
  <c r="D82" i="43"/>
  <c r="D81" i="43"/>
  <c r="D80" i="43"/>
  <c r="D63" i="43"/>
  <c r="D61" i="43"/>
  <c r="D59" i="43"/>
  <c r="D55" i="43"/>
  <c r="D54" i="43"/>
  <c r="D53" i="43"/>
  <c r="D52" i="43"/>
  <c r="D51" i="43"/>
  <c r="D50" i="43"/>
  <c r="D49" i="43"/>
  <c r="D48" i="43"/>
  <c r="D44" i="43"/>
  <c r="D43" i="43"/>
  <c r="D42" i="43"/>
  <c r="D40" i="43"/>
  <c r="D39" i="43"/>
  <c r="D38" i="43"/>
  <c r="D37" i="43"/>
  <c r="D36" i="43"/>
  <c r="D35" i="43"/>
  <c r="D32" i="43"/>
  <c r="D25" i="43"/>
  <c r="D24" i="43"/>
  <c r="D23" i="43"/>
  <c r="D22" i="43"/>
  <c r="D21" i="43"/>
  <c r="D20" i="43"/>
  <c r="D19" i="43"/>
  <c r="D18" i="43"/>
  <c r="D17" i="43"/>
  <c r="D16" i="43"/>
  <c r="D15" i="43"/>
  <c r="D14" i="43"/>
  <c r="D13" i="43"/>
  <c r="D12" i="43"/>
  <c r="C9" i="43"/>
  <c r="B9" i="43"/>
  <c r="D8" i="43"/>
  <c r="D7" i="43"/>
  <c r="D6" i="43"/>
  <c r="D29" i="30" l="1"/>
  <c r="B9" i="40" l="1"/>
  <c r="D167" i="41" l="1"/>
  <c r="D166" i="41"/>
  <c r="E161" i="41"/>
  <c r="E160" i="41"/>
  <c r="E159" i="41"/>
  <c r="E158" i="41"/>
  <c r="E157" i="41"/>
  <c r="D153" i="41"/>
  <c r="H148" i="41"/>
  <c r="E148" i="41"/>
  <c r="H147" i="41"/>
  <c r="E147" i="41"/>
  <c r="H146" i="41"/>
  <c r="E146" i="41"/>
  <c r="H145" i="41"/>
  <c r="E145" i="41"/>
  <c r="H144" i="41"/>
  <c r="E144" i="41"/>
  <c r="H143" i="41"/>
  <c r="E143" i="41"/>
  <c r="H142" i="41"/>
  <c r="E142" i="41"/>
  <c r="H137" i="41"/>
  <c r="F137" i="41"/>
  <c r="D137" i="41"/>
  <c r="H136" i="41"/>
  <c r="F136" i="41"/>
  <c r="D136" i="41"/>
  <c r="H135" i="41"/>
  <c r="F135" i="41"/>
  <c r="D135" i="41"/>
  <c r="H134" i="41"/>
  <c r="F134" i="41"/>
  <c r="D134" i="41"/>
  <c r="H133" i="41"/>
  <c r="F133" i="41"/>
  <c r="D133" i="41"/>
  <c r="H128" i="41"/>
  <c r="G128" i="41"/>
  <c r="F128" i="41"/>
  <c r="H127" i="41"/>
  <c r="G127" i="41"/>
  <c r="F127" i="41"/>
  <c r="H126" i="41"/>
  <c r="G126" i="41"/>
  <c r="F126" i="41"/>
  <c r="H121" i="41"/>
  <c r="G121" i="41"/>
  <c r="F121" i="41"/>
  <c r="H120" i="41"/>
  <c r="G120" i="41"/>
  <c r="F120" i="41"/>
  <c r="H119" i="41"/>
  <c r="G119" i="41"/>
  <c r="F119" i="41"/>
  <c r="H114" i="41"/>
  <c r="G114" i="41"/>
  <c r="F114" i="41"/>
  <c r="H113" i="41"/>
  <c r="G113" i="41"/>
  <c r="F113" i="41"/>
  <c r="H112" i="41"/>
  <c r="G112" i="41"/>
  <c r="F112" i="41"/>
  <c r="N106" i="41"/>
  <c r="M106" i="41"/>
  <c r="L106" i="41"/>
  <c r="K106" i="41"/>
  <c r="J106" i="41"/>
  <c r="I106" i="41"/>
  <c r="N105" i="41"/>
  <c r="M105" i="41"/>
  <c r="L105" i="41"/>
  <c r="K105" i="41"/>
  <c r="J105" i="41"/>
  <c r="I105" i="41"/>
  <c r="O105" i="41" s="1"/>
  <c r="N104" i="41"/>
  <c r="M104" i="41"/>
  <c r="L104" i="41"/>
  <c r="K104" i="41"/>
  <c r="J104" i="41"/>
  <c r="I104" i="41"/>
  <c r="N103" i="41"/>
  <c r="M103" i="41"/>
  <c r="L103" i="41"/>
  <c r="K103" i="41"/>
  <c r="J103" i="41"/>
  <c r="I103" i="41"/>
  <c r="N102" i="41"/>
  <c r="M102" i="41"/>
  <c r="L102" i="41"/>
  <c r="K102" i="41"/>
  <c r="J102" i="41"/>
  <c r="I102" i="41"/>
  <c r="N101" i="41"/>
  <c r="M101" i="41"/>
  <c r="L101" i="41"/>
  <c r="K101" i="41"/>
  <c r="J101" i="41"/>
  <c r="I101" i="41"/>
  <c r="N100" i="41"/>
  <c r="M100" i="41"/>
  <c r="L100" i="41"/>
  <c r="K100" i="41"/>
  <c r="J100" i="41"/>
  <c r="I100" i="41"/>
  <c r="N99" i="41"/>
  <c r="M99" i="41"/>
  <c r="L99" i="41"/>
  <c r="K99" i="41"/>
  <c r="J99" i="41"/>
  <c r="I99" i="41"/>
  <c r="N98" i="41"/>
  <c r="M98" i="41"/>
  <c r="L98" i="41"/>
  <c r="K98" i="41"/>
  <c r="J98" i="41"/>
  <c r="I98" i="41"/>
  <c r="N97" i="41"/>
  <c r="M97" i="41"/>
  <c r="L97" i="41"/>
  <c r="K97" i="41"/>
  <c r="J97" i="41"/>
  <c r="I97" i="41"/>
  <c r="O97" i="41" s="1"/>
  <c r="N91" i="41"/>
  <c r="M91" i="41"/>
  <c r="L91" i="41"/>
  <c r="K91" i="41"/>
  <c r="J91" i="41"/>
  <c r="I91" i="41"/>
  <c r="N90" i="41"/>
  <c r="M90" i="41"/>
  <c r="L90" i="41"/>
  <c r="K90" i="41"/>
  <c r="J90" i="41"/>
  <c r="I90" i="41"/>
  <c r="O90" i="41" s="1"/>
  <c r="N89" i="41"/>
  <c r="M89" i="41"/>
  <c r="L89" i="41"/>
  <c r="K89" i="41"/>
  <c r="J89" i="41"/>
  <c r="I89" i="41"/>
  <c r="N88" i="41"/>
  <c r="M88" i="41"/>
  <c r="L88" i="41"/>
  <c r="K88" i="41"/>
  <c r="J88" i="41"/>
  <c r="I88" i="41"/>
  <c r="N87" i="41"/>
  <c r="M87" i="41"/>
  <c r="L87" i="41"/>
  <c r="K87" i="41"/>
  <c r="J87" i="41"/>
  <c r="I87" i="41"/>
  <c r="N86" i="41"/>
  <c r="M86" i="41"/>
  <c r="L86" i="41"/>
  <c r="K86" i="41"/>
  <c r="J86" i="41"/>
  <c r="I86" i="41"/>
  <c r="N85" i="41"/>
  <c r="M85" i="41"/>
  <c r="L85" i="41"/>
  <c r="K85" i="41"/>
  <c r="J85" i="41"/>
  <c r="I85" i="41"/>
  <c r="N84" i="41"/>
  <c r="M84" i="41"/>
  <c r="L84" i="41"/>
  <c r="K84" i="41"/>
  <c r="J84" i="41"/>
  <c r="I84" i="41"/>
  <c r="N83" i="41"/>
  <c r="M83" i="41"/>
  <c r="L83" i="41"/>
  <c r="K83" i="41"/>
  <c r="J83" i="41"/>
  <c r="I83" i="41"/>
  <c r="H58" i="41"/>
  <c r="E58" i="41"/>
  <c r="H57" i="41"/>
  <c r="E57" i="41"/>
  <c r="H56" i="41"/>
  <c r="E56" i="41"/>
  <c r="H55" i="41"/>
  <c r="E55" i="41"/>
  <c r="H54" i="41"/>
  <c r="E54" i="41"/>
  <c r="H53" i="41"/>
  <c r="E53" i="41"/>
  <c r="H52" i="41"/>
  <c r="E52" i="41"/>
  <c r="H51" i="41"/>
  <c r="E51" i="41"/>
  <c r="H50" i="41"/>
  <c r="E50" i="41"/>
  <c r="H49" i="41"/>
  <c r="E49" i="41"/>
  <c r="J25" i="41"/>
  <c r="I25" i="41"/>
  <c r="G25" i="41"/>
  <c r="E25" i="41"/>
  <c r="J24" i="41"/>
  <c r="I24" i="41"/>
  <c r="G24" i="41"/>
  <c r="E24" i="41"/>
  <c r="J23" i="41"/>
  <c r="I23" i="41"/>
  <c r="G23" i="41"/>
  <c r="E23" i="41"/>
  <c r="E18" i="41"/>
  <c r="E17" i="41"/>
  <c r="E16" i="41"/>
  <c r="E12" i="41"/>
  <c r="E11" i="41"/>
  <c r="E10" i="41"/>
  <c r="E9" i="41"/>
  <c r="E8" i="41"/>
  <c r="E7" i="41"/>
  <c r="E6" i="41"/>
  <c r="O106" i="41" l="1"/>
  <c r="O88" i="41"/>
  <c r="O100" i="41"/>
  <c r="O104" i="41"/>
  <c r="O83" i="41"/>
  <c r="O87" i="41"/>
  <c r="O89" i="41"/>
  <c r="O86" i="41"/>
  <c r="O91" i="41"/>
  <c r="O98" i="41"/>
  <c r="O101" i="41"/>
  <c r="O102" i="41"/>
  <c r="O84" i="41"/>
  <c r="O85" i="41"/>
  <c r="O99" i="41"/>
  <c r="O103" i="41"/>
  <c r="D13" i="25"/>
  <c r="G10" i="25"/>
  <c r="G12" i="25" s="1"/>
  <c r="G11" i="25"/>
  <c r="F11" i="25"/>
  <c r="F10" i="25"/>
  <c r="F12" i="25" s="1"/>
  <c r="E11" i="25"/>
  <c r="E10" i="25"/>
  <c r="C12" i="25"/>
  <c r="B12" i="25"/>
  <c r="D12" i="25" s="1"/>
  <c r="D11" i="25"/>
  <c r="D10" i="25"/>
  <c r="D9" i="25"/>
  <c r="D8" i="25"/>
  <c r="D7" i="25"/>
  <c r="D6" i="25"/>
  <c r="E12" i="25" l="1"/>
  <c r="D20" i="27" l="1"/>
  <c r="D16" i="27"/>
  <c r="D31" i="25"/>
  <c r="D30" i="25"/>
  <c r="D29" i="25"/>
  <c r="D44" i="27"/>
  <c r="D43" i="27"/>
  <c r="D42" i="27"/>
  <c r="D41" i="27"/>
  <c r="D40" i="27"/>
  <c r="D39" i="27"/>
  <c r="D10" i="34" l="1"/>
  <c r="C30" i="31"/>
  <c r="D29" i="31"/>
  <c r="D28" i="31"/>
  <c r="D27" i="31"/>
  <c r="D26" i="31"/>
  <c r="D30" i="31" l="1"/>
  <c r="D82" i="31"/>
  <c r="D77" i="31"/>
  <c r="D76" i="31"/>
  <c r="D83" i="27"/>
  <c r="C70" i="31"/>
  <c r="D68" i="31"/>
  <c r="D66" i="31"/>
  <c r="D64" i="31"/>
  <c r="D63" i="31"/>
  <c r="D62" i="31"/>
  <c r="D61" i="31"/>
  <c r="D60" i="31"/>
  <c r="D57" i="31"/>
  <c r="D56" i="31"/>
  <c r="D55" i="31"/>
  <c r="D54" i="31"/>
  <c r="D48" i="31"/>
  <c r="D47" i="31"/>
  <c r="D46" i="31"/>
  <c r="D45" i="31"/>
  <c r="C40" i="31"/>
  <c r="D39" i="31"/>
  <c r="D38" i="31"/>
  <c r="D37" i="31"/>
  <c r="D36" i="31"/>
  <c r="C38" i="40" l="1"/>
  <c r="C37" i="40"/>
  <c r="C36" i="40"/>
  <c r="C35" i="40"/>
  <c r="C34" i="40"/>
  <c r="C33" i="40"/>
  <c r="C32" i="40"/>
  <c r="C31" i="40"/>
  <c r="C7" i="27" s="1"/>
  <c r="B38" i="40"/>
  <c r="D38" i="40" s="1"/>
  <c r="B37" i="40"/>
  <c r="D37" i="40" s="1"/>
  <c r="B36" i="40"/>
  <c r="B35" i="40"/>
  <c r="D35" i="40" s="1"/>
  <c r="B34" i="40"/>
  <c r="B33" i="40"/>
  <c r="D33" i="40" s="1"/>
  <c r="B32" i="40"/>
  <c r="B31" i="40"/>
  <c r="B7" i="27" s="1"/>
  <c r="D7" i="27" s="1"/>
  <c r="C26" i="40"/>
  <c r="C49" i="40" s="1"/>
  <c r="C25" i="40"/>
  <c r="C24" i="40"/>
  <c r="C47" i="40" s="1"/>
  <c r="C23" i="40"/>
  <c r="C22" i="40"/>
  <c r="C45" i="40" s="1"/>
  <c r="C21" i="40"/>
  <c r="C20" i="40"/>
  <c r="C43" i="40" s="1"/>
  <c r="C19" i="40"/>
  <c r="C6" i="27" s="1"/>
  <c r="B26" i="40"/>
  <c r="D26" i="40" s="1"/>
  <c r="B25" i="40"/>
  <c r="D25" i="40" s="1"/>
  <c r="B24" i="40"/>
  <c r="D24" i="40" s="1"/>
  <c r="B23" i="40"/>
  <c r="D23" i="40" s="1"/>
  <c r="B22" i="40"/>
  <c r="B45" i="40" s="1"/>
  <c r="B21" i="40"/>
  <c r="D21" i="40" s="1"/>
  <c r="B20" i="40"/>
  <c r="D20" i="40" s="1"/>
  <c r="B19" i="40"/>
  <c r="B6" i="27" s="1"/>
  <c r="D6" i="27" s="1"/>
  <c r="C12" i="40"/>
  <c r="B12" i="40"/>
  <c r="C14" i="40"/>
  <c r="C13" i="40"/>
  <c r="C11" i="40"/>
  <c r="C10" i="40"/>
  <c r="C9" i="40"/>
  <c r="C8" i="40"/>
  <c r="C7" i="40"/>
  <c r="B14" i="40"/>
  <c r="B13" i="40"/>
  <c r="B11" i="40"/>
  <c r="B10" i="40"/>
  <c r="B8" i="40"/>
  <c r="B7" i="40"/>
  <c r="C5" i="27" l="1"/>
  <c r="B5" i="27"/>
  <c r="D10" i="40"/>
  <c r="D22" i="40"/>
  <c r="D13" i="40"/>
  <c r="D45" i="40"/>
  <c r="B15" i="40"/>
  <c r="D12" i="40"/>
  <c r="C44" i="40"/>
  <c r="C48" i="40"/>
  <c r="B43" i="40"/>
  <c r="D43" i="40" s="1"/>
  <c r="B49" i="40"/>
  <c r="B42" i="40"/>
  <c r="B8" i="27" s="1"/>
  <c r="C42" i="40"/>
  <c r="C8" i="27" s="1"/>
  <c r="C46" i="40"/>
  <c r="B47" i="40"/>
  <c r="D47" i="40" s="1"/>
  <c r="D9" i="40"/>
  <c r="D32" i="40"/>
  <c r="B46" i="40"/>
  <c r="D46" i="40" s="1"/>
  <c r="D7" i="40"/>
  <c r="D11" i="40"/>
  <c r="B48" i="40"/>
  <c r="B44" i="40"/>
  <c r="D8" i="40"/>
  <c r="C39" i="40"/>
  <c r="D19" i="40"/>
  <c r="D34" i="40"/>
  <c r="D36" i="40"/>
  <c r="B39" i="40"/>
  <c r="D31" i="40"/>
  <c r="C27" i="40"/>
  <c r="B27" i="40"/>
  <c r="C15" i="40"/>
  <c r="D5" i="27" l="1"/>
  <c r="D44" i="40"/>
  <c r="C50" i="40"/>
  <c r="D42" i="40"/>
  <c r="D8" i="27"/>
  <c r="D48" i="40"/>
  <c r="D15" i="40"/>
  <c r="B50" i="40"/>
  <c r="D39" i="40"/>
  <c r="D27" i="40"/>
  <c r="D50" i="40" l="1"/>
  <c r="D8" i="34"/>
  <c r="D9" i="34"/>
  <c r="D11" i="34"/>
  <c r="D13" i="34"/>
  <c r="D17" i="34"/>
  <c r="D18" i="34"/>
  <c r="D20" i="34"/>
  <c r="D24" i="34"/>
  <c r="D26" i="34"/>
  <c r="D33" i="34"/>
  <c r="D34" i="34"/>
  <c r="D35" i="34"/>
  <c r="D5" i="31"/>
  <c r="D6" i="31"/>
  <c r="D7" i="31"/>
  <c r="D8" i="31"/>
  <c r="D12" i="31"/>
  <c r="C15" i="31"/>
  <c r="D18" i="31"/>
  <c r="D19" i="31"/>
  <c r="D5" i="30"/>
  <c r="D6" i="30"/>
  <c r="D7" i="30"/>
  <c r="B8" i="30"/>
  <c r="C8" i="30"/>
  <c r="D9" i="30"/>
  <c r="D11" i="30"/>
  <c r="D19" i="30"/>
  <c r="D20" i="30"/>
  <c r="D21" i="30"/>
  <c r="D24" i="30"/>
  <c r="D26" i="30"/>
  <c r="C16" i="31" l="1"/>
  <c r="D8" i="30"/>
  <c r="D81" i="27"/>
  <c r="D80" i="27"/>
  <c r="D79" i="27"/>
  <c r="D76" i="27"/>
  <c r="D77" i="27"/>
  <c r="D75" i="27"/>
  <c r="D47" i="27" l="1"/>
  <c r="D11" i="27"/>
  <c r="D9" i="27"/>
  <c r="G20" i="25" l="1"/>
  <c r="G9" i="25"/>
  <c r="D5" i="25" l="1"/>
  <c r="D27" i="25" l="1"/>
  <c r="D25" i="25"/>
  <c r="D32" i="27"/>
  <c r="D30" i="27"/>
  <c r="D25" i="27"/>
  <c r="D26" i="27"/>
  <c r="D27" i="27"/>
  <c r="D24" i="27"/>
  <c r="D22" i="27"/>
  <c r="D21" i="27"/>
  <c r="D19" i="27"/>
  <c r="D15" i="27"/>
  <c r="D14" i="27"/>
  <c r="D23" i="25" l="1"/>
  <c r="D24" i="25"/>
  <c r="D22" i="25"/>
</calcChain>
</file>

<file path=xl/sharedStrings.xml><?xml version="1.0" encoding="utf-8"?>
<sst xmlns="http://schemas.openxmlformats.org/spreadsheetml/2006/main" count="1380" uniqueCount="659">
  <si>
    <t>Fixed maturity investments</t>
  </si>
  <si>
    <t>Equity investments</t>
  </si>
  <si>
    <t>Derivative financial assets</t>
  </si>
  <si>
    <t>Loans and advances to customers</t>
  </si>
  <si>
    <t>Premium receivables</t>
  </si>
  <si>
    <t>Accounts receivable</t>
  </si>
  <si>
    <t>Reinsurers’ share of insurance liabilities</t>
  </si>
  <si>
    <t>Finance lease receivable</t>
  </si>
  <si>
    <t>Policyholder account assets in respect of insurance contracts</t>
  </si>
  <si>
    <t>Investment properties</t>
  </si>
  <si>
    <t>Property and equipment</t>
  </si>
  <si>
    <t>Intangible assets</t>
  </si>
  <si>
    <t>Deferred tax assets</t>
  </si>
  <si>
    <t>Other assets</t>
  </si>
  <si>
    <t>Total assets</t>
  </si>
  <si>
    <t>Equity and liabilities</t>
  </si>
  <si>
    <t>Equity</t>
  </si>
  <si>
    <t>Share capital</t>
  </si>
  <si>
    <t>Reserves</t>
  </si>
  <si>
    <t>Retained profits</t>
  </si>
  <si>
    <t>Equity attributable to owners of the parent</t>
  </si>
  <si>
    <t>Non-controlling interests</t>
  </si>
  <si>
    <t>Total equity</t>
  </si>
  <si>
    <t>Liabilities</t>
  </si>
  <si>
    <t>Due to banks and other financial institutions</t>
  </si>
  <si>
    <t>Other financial liabilities held for trading</t>
  </si>
  <si>
    <t>Assets sold under agreements to repurchase</t>
  </si>
  <si>
    <t>Derivative financial liabilities</t>
  </si>
  <si>
    <t>Accounts payable</t>
  </si>
  <si>
    <t>Income tax payable</t>
  </si>
  <si>
    <t>Insurance payables</t>
  </si>
  <si>
    <t>Insurance contract liabilities</t>
  </si>
  <si>
    <t>Investment contract liabilities for policyholders</t>
  </si>
  <si>
    <t>Policyholder dividend payable</t>
  </si>
  <si>
    <t>Bonds payable</t>
  </si>
  <si>
    <t>Deferred tax liabilities</t>
  </si>
  <si>
    <t>Other liabilities</t>
  </si>
  <si>
    <t>Total liabilities</t>
  </si>
  <si>
    <t>Total equity and liabilities</t>
  </si>
  <si>
    <t>Gross written premiums</t>
  </si>
  <si>
    <t>Less: Premiums ceded to reinsurers</t>
  </si>
  <si>
    <t>Net written premiums</t>
  </si>
  <si>
    <t>Change in unearned premium reserves</t>
  </si>
  <si>
    <t>Net earned premiums</t>
  </si>
  <si>
    <t>Reinsurance commission income</t>
  </si>
  <si>
    <t>Interest income from banking operations</t>
  </si>
  <si>
    <t>Investment income</t>
  </si>
  <si>
    <t>Other income</t>
  </si>
  <si>
    <t>Total income</t>
  </si>
  <si>
    <t>Gross claims and policyholders’ benefits</t>
  </si>
  <si>
    <t>Less: Reinsurers’ share and policyholders’ benefits</t>
  </si>
  <si>
    <t>Claims and policyholders’ benefits</t>
  </si>
  <si>
    <t>Commission expenses on insurance operations</t>
  </si>
  <si>
    <t>Interest expenses on banking operations</t>
  </si>
  <si>
    <t>Loan loss provisions, net of reversals</t>
  </si>
  <si>
    <t>Foreign exchange (losses)/gains</t>
  </si>
  <si>
    <t>General and administrative expenses</t>
  </si>
  <si>
    <t>Finance costs</t>
  </si>
  <si>
    <t>Other expenses</t>
  </si>
  <si>
    <t>Total expenses</t>
  </si>
  <si>
    <t>Profit before tax</t>
  </si>
  <si>
    <t>Income tax</t>
  </si>
  <si>
    <t>Profit for the year</t>
  </si>
  <si>
    <t>Attributable to:</t>
  </si>
  <si>
    <r>
      <t xml:space="preserve">  </t>
    </r>
    <r>
      <rPr>
        <sz val="10"/>
        <color rgb="FF000000"/>
        <rFont val="Arial"/>
        <family val="2"/>
      </rPr>
      <t>- Owners of the parent</t>
    </r>
  </si>
  <si>
    <r>
      <t xml:space="preserve">  </t>
    </r>
    <r>
      <rPr>
        <sz val="10"/>
        <color rgb="FF000000"/>
        <rFont val="Arial"/>
        <family val="2"/>
      </rPr>
      <t>- Non-controlling interests</t>
    </r>
  </si>
  <si>
    <t>Earnings per share attributable to ordinary equity holders of the parent:</t>
  </si>
  <si>
    <t xml:space="preserve">  - Basic</t>
  </si>
  <si>
    <t xml:space="preserve">  - Diluted</t>
  </si>
  <si>
    <t>Other comprehensive income</t>
  </si>
  <si>
    <t>Items that may be reclassified subsequently to profit or loss:</t>
  </si>
  <si>
    <t>Available-for-sale financial assets</t>
  </si>
  <si>
    <t>Shadow accounting adjustments</t>
  </si>
  <si>
    <t>Exchange differences on translation of foreign operations</t>
  </si>
  <si>
    <t>Share of other comprehensive income of associates and jointly controlled entities</t>
  </si>
  <si>
    <t>Income tax relating to components of other comprehensive income</t>
  </si>
  <si>
    <t>Other comprehensive income for the year, net of tax</t>
  </si>
  <si>
    <t>Total comprehensive income for the year</t>
  </si>
  <si>
    <t>- Owners of the parent</t>
  </si>
  <si>
    <t>- Non-controlling interests</t>
  </si>
  <si>
    <t>Ping An Insurance (Group) Company of China, Ltd.</t>
    <phoneticPr fontId="1" type="noConversion"/>
  </si>
  <si>
    <t>(in RMB million)</t>
    <phoneticPr fontId="1" type="noConversion"/>
  </si>
  <si>
    <t>Others</t>
  </si>
  <si>
    <t xml:space="preserve"> </t>
  </si>
  <si>
    <t>-</t>
  </si>
  <si>
    <t>(in RMB million)</t>
  </si>
  <si>
    <t>(in RMB million)</t>
    <phoneticPr fontId="1" type="noConversion"/>
  </si>
  <si>
    <t>(in RMB million)</t>
    <phoneticPr fontId="1" type="noConversion"/>
  </si>
  <si>
    <t>Total income</t>
    <phoneticPr fontId="1" type="noConversion"/>
  </si>
  <si>
    <t>Net profit</t>
    <phoneticPr fontId="1" type="noConversion"/>
  </si>
  <si>
    <t>Net profit attributable to shareholders of the parent company</t>
  </si>
  <si>
    <t>Equity attributable to shareholders of the parent company</t>
  </si>
  <si>
    <t>Total shares</t>
    <phoneticPr fontId="1" type="noConversion"/>
  </si>
  <si>
    <t>Change (%)</t>
    <phoneticPr fontId="1" type="noConversion"/>
  </si>
  <si>
    <t>ROE(%)</t>
    <phoneticPr fontId="1" type="noConversion"/>
  </si>
  <si>
    <t>Life insurance</t>
  </si>
  <si>
    <t>Property and casualty insurance</t>
  </si>
  <si>
    <t>Banking</t>
  </si>
  <si>
    <t>Trust</t>
  </si>
  <si>
    <t>Securities</t>
  </si>
  <si>
    <t>Corporate</t>
  </si>
  <si>
    <t>Eliminations</t>
  </si>
  <si>
    <t>Total</t>
  </si>
  <si>
    <t xml:space="preserve">Gross written premiums </t>
  </si>
  <si>
    <t>Less:  Premiums ceded to reinsurers</t>
  </si>
  <si>
    <t>Fees and commission income from non-insurance operations</t>
  </si>
  <si>
    <t>Including: Inter-segment fees and commission income from non-insurance operations</t>
  </si>
  <si>
    <t>Including: Inter-segment investment income</t>
  </si>
  <si>
    <t>Share of profits and losses of associates and jointly controlled entities</t>
  </si>
  <si>
    <t xml:space="preserve">      Including: Inter-segment other income</t>
  </si>
  <si>
    <t xml:space="preserve">General and administrative expenses </t>
  </si>
  <si>
    <t>Cash and amounts due from banks and other financial institutions</t>
  </si>
  <si>
    <t>Balances with the Central Bank and statutory deposits</t>
  </si>
  <si>
    <t>Investments in associates and jointly controlled entities</t>
  </si>
  <si>
    <t>Segment assets</t>
  </si>
  <si>
    <t>Segment liabilities</t>
  </si>
  <si>
    <t>Other segment information:</t>
  </si>
  <si>
    <t>Total other non-cash expenses charged to consolidated results</t>
  </si>
  <si>
    <t>Segment net assets</t>
    <phoneticPr fontId="1" type="noConversion"/>
  </si>
  <si>
    <t>Premium income</t>
    <phoneticPr fontId="1" type="noConversion"/>
  </si>
  <si>
    <t xml:space="preserve">Written premiums </t>
    <phoneticPr fontId="1" type="noConversion"/>
  </si>
  <si>
    <t>Net interest income</t>
  </si>
  <si>
    <t>Net interest spread (%)</t>
  </si>
  <si>
    <t>Net interest margin (%)</t>
  </si>
  <si>
    <t>Total deposits</t>
  </si>
  <si>
    <t>Total loans and advances</t>
  </si>
  <si>
    <t>Non-performing loan ratio (%)</t>
  </si>
  <si>
    <t>Provision coverage ratio (%)</t>
  </si>
  <si>
    <t>172,919             48,343</t>
  </si>
  <si>
    <t>Contact info: IR@pingan.com.cn, PR@pingan.com.cn</t>
    <phoneticPr fontId="1" type="noConversion"/>
  </si>
  <si>
    <t>Dec.31, 2016/Year ended Dec.31, 2016</t>
    <phoneticPr fontId="1" type="noConversion"/>
  </si>
  <si>
    <t>Dec.31, 2015/Year ended Dec.31, 2015</t>
    <phoneticPr fontId="1" type="noConversion"/>
  </si>
  <si>
    <t>Dec.31, 2014/Year ended Dec.31, 2014</t>
    <phoneticPr fontId="1" type="noConversion"/>
  </si>
  <si>
    <t>Dec.31, 2013/Year ended Dec.31, 2013</t>
    <phoneticPr fontId="1" type="noConversion"/>
  </si>
  <si>
    <t>Dec.31, 2012/Year ended Dec.31, 2012</t>
    <phoneticPr fontId="1" type="noConversion"/>
  </si>
  <si>
    <t>Value of one year's new business</t>
    <phoneticPr fontId="1" type="noConversion"/>
  </si>
  <si>
    <t>Net investment yield (%)</t>
    <phoneticPr fontId="1" type="noConversion"/>
  </si>
  <si>
    <t>Total investment income</t>
    <phoneticPr fontId="1" type="noConversion"/>
  </si>
  <si>
    <t>Total investment yield (%)</t>
    <phoneticPr fontId="1" type="noConversion"/>
  </si>
  <si>
    <t>Surrender rate (%) (2)</t>
    <phoneticPr fontId="1" type="noConversion"/>
  </si>
  <si>
    <t>Embedded value</t>
    <phoneticPr fontId="1" type="noConversion"/>
  </si>
  <si>
    <t xml:space="preserve">Value of new business in agent channel </t>
    <phoneticPr fontId="1" type="noConversion"/>
  </si>
  <si>
    <t>Number of customers (in thousand)</t>
    <phoneticPr fontId="1" type="noConversion"/>
  </si>
  <si>
    <t>Individual</t>
    <phoneticPr fontId="1" type="noConversion"/>
  </si>
  <si>
    <t>Corporate</t>
    <phoneticPr fontId="1" type="noConversion"/>
  </si>
  <si>
    <t>Total</t>
    <phoneticPr fontId="1" type="noConversion"/>
  </si>
  <si>
    <t>Distribution network</t>
    <phoneticPr fontId="1" type="noConversion"/>
  </si>
  <si>
    <t xml:space="preserve">Number of individual
life insurance sales
agents </t>
    <phoneticPr fontId="1" type="noConversion"/>
  </si>
  <si>
    <t>Number of group sales
representatives</t>
    <phoneticPr fontId="1" type="noConversion"/>
  </si>
  <si>
    <t xml:space="preserve">Number of bancassurance customer mangers </t>
    <phoneticPr fontId="1" type="noConversion"/>
  </si>
  <si>
    <t xml:space="preserve">Number of telemarketers </t>
    <phoneticPr fontId="1" type="noConversion"/>
  </si>
  <si>
    <t>Agent productivity</t>
    <phoneticPr fontId="1" type="noConversion"/>
  </si>
  <si>
    <t xml:space="preserve">First-year written
premiums per agent
per month (in RMB) </t>
    <phoneticPr fontId="1" type="noConversion"/>
  </si>
  <si>
    <t>Income per agent per month (in RMB)</t>
    <phoneticPr fontId="1" type="noConversion"/>
  </si>
  <si>
    <t>New individual life
insurance policies
per agent per month</t>
    <phoneticPr fontId="1" type="noConversion"/>
  </si>
  <si>
    <t>Persistency ratio (%)</t>
    <phoneticPr fontId="1" type="noConversion"/>
  </si>
  <si>
    <t>13-month</t>
    <phoneticPr fontId="1" type="noConversion"/>
  </si>
  <si>
    <t>25-month</t>
    <phoneticPr fontId="1" type="noConversion"/>
  </si>
  <si>
    <t>Indicators for Ping An Life</t>
    <phoneticPr fontId="1" type="noConversion"/>
  </si>
  <si>
    <t xml:space="preserve">Core solvency margin ratio (%) </t>
    <phoneticPr fontId="1" type="noConversion"/>
  </si>
  <si>
    <t xml:space="preserve">Market share (%) </t>
    <phoneticPr fontId="1" type="noConversion"/>
  </si>
  <si>
    <t xml:space="preserve">Monthly user activity rate of Jin Guan Jia app </t>
    <phoneticPr fontId="1" type="noConversion"/>
  </si>
  <si>
    <t>(in RMB million)</t>
    <phoneticPr fontId="1" type="noConversion"/>
  </si>
  <si>
    <t>Individual business</t>
    <phoneticPr fontId="1" type="noConversion"/>
  </si>
  <si>
    <t> New business</t>
    <phoneticPr fontId="1" type="noConversion"/>
  </si>
  <si>
    <t>  Sales agent</t>
    <phoneticPr fontId="1" type="noConversion"/>
  </si>
  <si>
    <t>  Bancassurance channel</t>
    <phoneticPr fontId="1" type="noConversion"/>
  </si>
  <si>
    <t>  Total of new business</t>
    <phoneticPr fontId="1" type="noConversion"/>
  </si>
  <si>
    <t> Renewal business</t>
    <phoneticPr fontId="1" type="noConversion"/>
  </si>
  <si>
    <t>  Telemarketing, internet and other</t>
    <phoneticPr fontId="1" type="noConversion"/>
  </si>
  <si>
    <t>  Total of renewal business</t>
    <phoneticPr fontId="1" type="noConversion"/>
  </si>
  <si>
    <t>Total of individual business</t>
    <phoneticPr fontId="1" type="noConversion"/>
  </si>
  <si>
    <t>Group business</t>
    <phoneticPr fontId="1" type="noConversion"/>
  </si>
  <si>
    <t>Indicators for Ping An Annuity</t>
    <phoneticPr fontId="1" type="noConversion"/>
  </si>
  <si>
    <t>Payments for entrusted annuity management</t>
    <phoneticPr fontId="1" type="noConversion"/>
  </si>
  <si>
    <t>Payments for annuity investment management</t>
    <phoneticPr fontId="1" type="noConversion"/>
  </si>
  <si>
    <t>Payments for pension and other entrusted management business</t>
    <phoneticPr fontId="1" type="noConversion"/>
  </si>
  <si>
    <t>Annuity assets under entrusted management</t>
    <phoneticPr fontId="1" type="noConversion"/>
  </si>
  <si>
    <t>Annuity assets under investment management</t>
    <phoneticPr fontId="1" type="noConversion"/>
  </si>
  <si>
    <t>Pension and other assets under entrusted management</t>
    <phoneticPr fontId="1" type="noConversion"/>
  </si>
  <si>
    <t>Number of registered users of Jin Guan Jia app (in thousand)</t>
    <phoneticPr fontId="1" type="noConversion"/>
  </si>
  <si>
    <t>Dec.31, 2016/Year ended Dec.31, 2016</t>
    <phoneticPr fontId="1" type="noConversion"/>
  </si>
  <si>
    <t>Dec.31, 2015/Year ended Dec.31, 2015</t>
    <phoneticPr fontId="1" type="noConversion"/>
  </si>
  <si>
    <t>Year ended Dec.31, 2016</t>
    <phoneticPr fontId="1" type="noConversion"/>
  </si>
  <si>
    <t>Year ended Dec.31, 2015</t>
    <phoneticPr fontId="1" type="noConversion"/>
  </si>
  <si>
    <t>Dec.31, 2015/Year ended Dec.31, 2015</t>
    <phoneticPr fontId="1" type="noConversion"/>
  </si>
  <si>
    <t>up 0.3pp</t>
  </si>
  <si>
    <t>Number of insurance agents</t>
    <phoneticPr fontId="1" type="noConversion"/>
  </si>
  <si>
    <t>Number of direct sales representatives</t>
    <phoneticPr fontId="1" type="noConversion"/>
  </si>
  <si>
    <t>Distribution network</t>
    <phoneticPr fontId="1" type="noConversion"/>
  </si>
  <si>
    <t>Total</t>
    <phoneticPr fontId="1" type="noConversion"/>
  </si>
  <si>
    <t>Corporate</t>
    <phoneticPr fontId="1" type="noConversion"/>
  </si>
  <si>
    <t>Individual</t>
    <phoneticPr fontId="1" type="noConversion"/>
  </si>
  <si>
    <t>Dec.31, 2015</t>
    <phoneticPr fontId="1" type="noConversion"/>
  </si>
  <si>
    <t>Dec.31, 2016</t>
    <phoneticPr fontId="1" type="noConversion"/>
  </si>
  <si>
    <t>up 0.6pp</t>
    <phoneticPr fontId="1" type="noConversion"/>
  </si>
  <si>
    <t>down 0.2pp</t>
    <phoneticPr fontId="1" type="noConversion"/>
  </si>
  <si>
    <t>Change (%)</t>
    <phoneticPr fontId="1" type="noConversion"/>
  </si>
  <si>
    <t>Dec.31, 2015/Year ended Dec.31, 2015</t>
    <phoneticPr fontId="1" type="noConversion"/>
  </si>
  <si>
    <t>Dec.31, 2016/Year ended Dec.31, 2016</t>
    <phoneticPr fontId="1" type="noConversion"/>
  </si>
  <si>
    <t>(in RMB million)</t>
    <phoneticPr fontId="1" type="noConversion"/>
  </si>
  <si>
    <t>Expense ratio(%)</t>
    <phoneticPr fontId="1" type="noConversion"/>
  </si>
  <si>
    <t>Loss ratio (%)</t>
    <phoneticPr fontId="1" type="noConversion"/>
  </si>
  <si>
    <t>up 0.3pp</t>
    <phoneticPr fontId="1" type="noConversion"/>
  </si>
  <si>
    <t>Combined ratio (%)</t>
    <phoneticPr fontId="1" type="noConversion"/>
  </si>
  <si>
    <t>Total investment yield (%)</t>
    <phoneticPr fontId="1" type="noConversion"/>
  </si>
  <si>
    <t>Total investment income</t>
    <phoneticPr fontId="1" type="noConversion"/>
  </si>
  <si>
    <t>down 10.49pp</t>
    <phoneticPr fontId="1" type="noConversion"/>
  </si>
  <si>
    <t>Segment net assets</t>
    <phoneticPr fontId="1" type="noConversion"/>
  </si>
  <si>
    <t>Dec.31, 2015/Year ended Dec.31, 2015</t>
    <phoneticPr fontId="1" type="noConversion"/>
  </si>
  <si>
    <t>Dec.31, 2016/Year ended Dec.31, 2016</t>
    <phoneticPr fontId="1" type="noConversion"/>
  </si>
  <si>
    <t>(in RMB million)</t>
    <phoneticPr fontId="1" type="noConversion"/>
  </si>
  <si>
    <t>Number of active wealth customers (in thousand)</t>
    <phoneticPr fontId="1" type="noConversion"/>
  </si>
  <si>
    <t>Administrative category</t>
    <phoneticPr fontId="1" type="noConversion"/>
  </si>
  <si>
    <t>Subtotal</t>
    <phoneticPr fontId="1" type="noConversion"/>
  </si>
  <si>
    <t>Other financing</t>
    <phoneticPr fontId="1" type="noConversion"/>
  </si>
  <si>
    <t>Corporate loans</t>
    <phoneticPr fontId="1" type="noConversion"/>
  </si>
  <si>
    <t>Real estate industry financing</t>
    <phoneticPr fontId="1" type="noConversion"/>
  </si>
  <si>
    <t>Infrastructure industry financing</t>
    <phoneticPr fontId="1" type="noConversion"/>
  </si>
  <si>
    <t>Financing category</t>
    <phoneticPr fontId="1" type="noConversion"/>
  </si>
  <si>
    <t>Subtotal</t>
  </si>
  <si>
    <t>Other investments</t>
    <phoneticPr fontId="1" type="noConversion"/>
  </si>
  <si>
    <t>Financial institution investments</t>
    <phoneticPr fontId="1" type="noConversion"/>
  </si>
  <si>
    <t>Securities investments</t>
    <phoneticPr fontId="1" type="noConversion"/>
  </si>
  <si>
    <t>Investment category</t>
    <phoneticPr fontId="1" type="noConversion"/>
  </si>
  <si>
    <t>Assets Held in Trust</t>
    <phoneticPr fontId="1" type="noConversion"/>
  </si>
  <si>
    <t>Number of brokerage customers (in thousand)</t>
    <phoneticPr fontId="1" type="noConversion"/>
  </si>
  <si>
    <t>Segment net assets</t>
    <phoneticPr fontId="1" type="noConversion"/>
  </si>
  <si>
    <t>Change (%)</t>
    <phoneticPr fontId="1" type="noConversion"/>
  </si>
  <si>
    <t>Dec.31, 2015/Year ended Dec.31, 2015</t>
    <phoneticPr fontId="1" type="noConversion"/>
  </si>
  <si>
    <t>(in RMB million)</t>
    <phoneticPr fontId="1" type="noConversion"/>
  </si>
  <si>
    <t>Finance One Account</t>
    <phoneticPr fontId="1" type="noConversion"/>
  </si>
  <si>
    <t>Total loyalty points issued during the year (in RMB100 million)</t>
    <phoneticPr fontId="1" type="noConversion"/>
  </si>
  <si>
    <t>Trading volume at mobile end (in RMB100 million)</t>
    <phoneticPr fontId="1" type="noConversion"/>
  </si>
  <si>
    <t>Overall trading volume (in RMB100 million)</t>
    <phoneticPr fontId="1" type="noConversion"/>
  </si>
  <si>
    <t>Trading users during the year (in thousand)</t>
    <phoneticPr fontId="1" type="noConversion"/>
  </si>
  <si>
    <t>Monthly active users (in thousand)</t>
    <phoneticPr fontId="1" type="noConversion"/>
  </si>
  <si>
    <t>Daily peak consulation quantity  (in thousand)</t>
    <phoneticPr fontId="1" type="noConversion"/>
  </si>
  <si>
    <t>Highest monthly active users (in thousand)</t>
    <phoneticPr fontId="1" type="noConversion"/>
  </si>
  <si>
    <t>Number of registered users (in thousand)</t>
    <phoneticPr fontId="1" type="noConversion"/>
  </si>
  <si>
    <t>Ping An Good Doctor</t>
    <phoneticPr fontId="1" type="noConversion"/>
  </si>
  <si>
    <t>Balance of loans under management</t>
    <phoneticPr fontId="1" type="noConversion"/>
  </si>
  <si>
    <t>Puhui Financial</t>
    <phoneticPr fontId="1" type="noConversion"/>
  </si>
  <si>
    <t>Retail customers’ assets under management</t>
    <phoneticPr fontId="1" type="noConversion"/>
  </si>
  <si>
    <t>Assets under management (in RMB million)</t>
    <phoneticPr fontId="1" type="noConversion"/>
  </si>
  <si>
    <t>New loans</t>
  </si>
  <si>
    <t>Institutional</t>
  </si>
  <si>
    <t>Retail</t>
  </si>
  <si>
    <t>Transaction volume (in RMB million)</t>
    <phoneticPr fontId="1" type="noConversion"/>
  </si>
  <si>
    <t>Borrowers</t>
    <phoneticPr fontId="1" type="noConversion"/>
  </si>
  <si>
    <t>Investors</t>
    <phoneticPr fontId="1" type="noConversion"/>
  </si>
  <si>
    <t>Registered users</t>
    <phoneticPr fontId="1" type="noConversion"/>
  </si>
  <si>
    <t>Lufax</t>
  </si>
  <si>
    <t>The number of users (in thousand)</t>
    <phoneticPr fontId="1" type="noConversion"/>
  </si>
  <si>
    <t>Lufax Holding</t>
    <phoneticPr fontId="1" type="noConversion"/>
  </si>
  <si>
    <t>Change (%)</t>
    <phoneticPr fontId="1" type="noConversion"/>
  </si>
  <si>
    <t>Dec.31, 2015/2015</t>
    <phoneticPr fontId="1" type="noConversion"/>
  </si>
  <si>
    <t>Dec.31, 2016/2016</t>
    <phoneticPr fontId="1" type="noConversion"/>
  </si>
  <si>
    <t>Share of profits and losses of associates and</t>
  </si>
  <si>
    <t xml:space="preserve">  jointly controlled entities</t>
  </si>
  <si>
    <t>RMB</t>
  </si>
  <si>
    <t>For the year ended 31 December 2016</t>
  </si>
  <si>
    <t>CONSOLIDATED STATEMENT OF INCOME</t>
    <phoneticPr fontId="1" type="noConversion"/>
  </si>
  <si>
    <t>Fees and commission income from non-insurance  operations</t>
    <phoneticPr fontId="1" type="noConversion"/>
  </si>
  <si>
    <t>CONSOLIDATED STATEMENT OF COMPREHENSIVE INCOME</t>
  </si>
  <si>
    <t>CONSOLIDATED STATEMENT OF FINANCIAL POSITION</t>
  </si>
  <si>
    <t>As at 31 December 2016</t>
  </si>
  <si>
    <t>Assets</t>
  </si>
  <si>
    <t xml:space="preserve">Customer deposits and payables to brokerage </t>
  </si>
  <si>
    <t xml:space="preserve">  customers</t>
  </si>
  <si>
    <t>Fees and commission expenses on non-insurance operations</t>
  </si>
  <si>
    <t>Customer deposits and payables to brokerage customers</t>
  </si>
  <si>
    <t>Capital expenditures</t>
  </si>
  <si>
    <t>Depreciation and amortization</t>
  </si>
  <si>
    <t>Including: Inter-segment other income</t>
  </si>
  <si>
    <t>The segment analysis as at 31 December 2015 and for the year then ended is as follows:</t>
  </si>
  <si>
    <t>Less:  Premiums ceded to reinsurers</t>
    <phoneticPr fontId="1" type="noConversion"/>
  </si>
  <si>
    <t>The segment analysis as at 31 December 2016 and for the year then ended is as follows :</t>
    <phoneticPr fontId="1" type="noConversion"/>
  </si>
  <si>
    <t>SEGMENT REPORTING</t>
    <phoneticPr fontId="1" type="noConversion"/>
  </si>
  <si>
    <t>Life</t>
  </si>
  <si>
    <t>P&amp;C</t>
  </si>
  <si>
    <t>Other</t>
  </si>
  <si>
    <t>SEGMENT SUMMARY</t>
    <phoneticPr fontId="1" type="noConversion"/>
  </si>
  <si>
    <t>Segment assets</t>
    <phoneticPr fontId="1" type="noConversion"/>
  </si>
  <si>
    <t>Segment assets</t>
    <phoneticPr fontId="1" type="noConversion"/>
  </si>
  <si>
    <t>Segment assets</t>
    <phoneticPr fontId="1" type="noConversion"/>
  </si>
  <si>
    <t>Net profit (incl. MI)</t>
    <phoneticPr fontId="1" type="noConversion"/>
  </si>
  <si>
    <t>Banking</t>
    <phoneticPr fontId="1" type="noConversion"/>
  </si>
  <si>
    <t>Segment liabilities</t>
    <phoneticPr fontId="1" type="noConversion"/>
  </si>
  <si>
    <t>Segment Summary</t>
    <phoneticPr fontId="1" type="noConversion"/>
  </si>
  <si>
    <t>Profit for the year</t>
    <phoneticPr fontId="1" type="noConversion"/>
  </si>
  <si>
    <t>Segment assets</t>
    <phoneticPr fontId="1" type="noConversion"/>
  </si>
  <si>
    <t>Segment liabilities</t>
    <phoneticPr fontId="1" type="noConversion"/>
  </si>
  <si>
    <t>Segment net assets</t>
    <phoneticPr fontId="1" type="noConversion"/>
  </si>
  <si>
    <t>Core capital</t>
    <phoneticPr fontId="1" type="noConversion"/>
  </si>
  <si>
    <t>Actual capital</t>
    <phoneticPr fontId="1" type="noConversion"/>
  </si>
  <si>
    <t>Minimum capital</t>
    <phoneticPr fontId="1" type="noConversion"/>
  </si>
  <si>
    <t>Comprehensive solvency margin ratio (%)</t>
    <phoneticPr fontId="1" type="noConversion"/>
  </si>
  <si>
    <t>Core solvency margin ratio (%)</t>
    <phoneticPr fontId="1" type="noConversion"/>
  </si>
  <si>
    <t>Premium income</t>
    <phoneticPr fontId="1" type="noConversion"/>
  </si>
  <si>
    <t>Market share (%)</t>
    <phoneticPr fontId="1" type="noConversion"/>
  </si>
  <si>
    <t>Premium income of automobile insurance</t>
    <phoneticPr fontId="1" type="noConversion"/>
  </si>
  <si>
    <t>Market share of automobile insurance (%)</t>
    <phoneticPr fontId="1" type="noConversion"/>
  </si>
  <si>
    <t xml:space="preserve">Comprehensive solvency margin ratio (%) </t>
    <phoneticPr fontId="1" type="noConversion"/>
  </si>
  <si>
    <t>  Sales agent</t>
    <phoneticPr fontId="1" type="noConversion"/>
  </si>
  <si>
    <t>   Including: regular premiums</t>
    <phoneticPr fontId="1" type="noConversion"/>
  </si>
  <si>
    <t>  Bancassurance channel</t>
    <phoneticPr fontId="1" type="noConversion"/>
  </si>
  <si>
    <t>  Telemarketing, internet and other</t>
    <phoneticPr fontId="1" type="noConversion"/>
  </si>
  <si>
    <t>   Including: regular premium</t>
    <phoneticPr fontId="1" type="noConversion"/>
  </si>
  <si>
    <t>Embedded Value</t>
    <phoneticPr fontId="1" type="noConversion"/>
  </si>
  <si>
    <t>Customer Operation</t>
    <phoneticPr fontId="1" type="noConversion"/>
  </si>
  <si>
    <t>Contents</t>
    <phoneticPr fontId="1" type="noConversion"/>
  </si>
  <si>
    <t>Trust</t>
    <phoneticPr fontId="1" type="noConversion"/>
  </si>
  <si>
    <t>Securities</t>
    <phoneticPr fontId="1" type="noConversion"/>
  </si>
  <si>
    <t>Copyright Ping An Group 2016</t>
    <phoneticPr fontId="41" type="noConversion"/>
  </si>
  <si>
    <t>Operating income</t>
    <phoneticPr fontId="1" type="noConversion"/>
  </si>
  <si>
    <t>AUM</t>
    <phoneticPr fontId="1" type="noConversion"/>
  </si>
  <si>
    <t>AUM of third party</t>
    <phoneticPr fontId="1" type="noConversion"/>
  </si>
  <si>
    <t>6.4.1</t>
    <phoneticPr fontId="1" type="noConversion"/>
  </si>
  <si>
    <t>6.4.2</t>
    <phoneticPr fontId="1" type="noConversion"/>
  </si>
  <si>
    <t>Business Indicators</t>
    <phoneticPr fontId="1" type="noConversion"/>
  </si>
  <si>
    <t>Ping An Asset Management</t>
    <phoneticPr fontId="1" type="noConversion"/>
  </si>
  <si>
    <t>down 0.02pp</t>
    <phoneticPr fontId="1" type="noConversion"/>
  </si>
  <si>
    <t>down 0.06pp</t>
    <phoneticPr fontId="1" type="noConversion"/>
  </si>
  <si>
    <t>NA</t>
    <phoneticPr fontId="1" type="noConversion"/>
  </si>
  <si>
    <t>up 0.5pp</t>
    <phoneticPr fontId="1" type="noConversion"/>
  </si>
  <si>
    <t>Net assets</t>
    <phoneticPr fontId="1" type="noConversion"/>
  </si>
  <si>
    <t>Total assets</t>
    <phoneticPr fontId="1" type="noConversion"/>
  </si>
  <si>
    <t>Core capital</t>
    <phoneticPr fontId="1" type="noConversion"/>
  </si>
  <si>
    <t>Actual capital</t>
    <phoneticPr fontId="1" type="noConversion"/>
  </si>
  <si>
    <t>Up 5.5pp</t>
    <phoneticPr fontId="1" type="noConversion"/>
  </si>
  <si>
    <t>Up 6.2pp</t>
    <phoneticPr fontId="1" type="noConversion"/>
  </si>
  <si>
    <t>up 5.1pp</t>
    <phoneticPr fontId="1" type="noConversion"/>
  </si>
  <si>
    <t>Dec.31, 2016</t>
    <phoneticPr fontId="1" type="noConversion"/>
  </si>
  <si>
    <t>Dec.31, 2015</t>
    <phoneticPr fontId="1" type="noConversion"/>
  </si>
  <si>
    <t>Dec.31, 2014</t>
    <phoneticPr fontId="1" type="noConversion"/>
  </si>
  <si>
    <t>Dec.31, 2013</t>
    <phoneticPr fontId="1" type="noConversion"/>
  </si>
  <si>
    <t>Dec.31, 2012</t>
    <phoneticPr fontId="1" type="noConversion"/>
  </si>
  <si>
    <t>up 5.4pp</t>
    <phoneticPr fontId="1" type="noConversion"/>
  </si>
  <si>
    <t>Total dividend amount</t>
    <phoneticPr fontId="1" type="noConversion"/>
  </si>
  <si>
    <t>Financial Statements</t>
    <phoneticPr fontId="1" type="noConversion"/>
  </si>
  <si>
    <t>Ping An Insurance (Group) Company of China, Ltd.</t>
    <phoneticPr fontId="1" type="noConversion"/>
  </si>
  <si>
    <t>1. 2016 EV and NBEV Base</t>
    <phoneticPr fontId="1" type="noConversion"/>
  </si>
  <si>
    <t>Change</t>
    <phoneticPr fontId="1" type="noConversion"/>
  </si>
  <si>
    <t>Risk discount rate</t>
  </si>
  <si>
    <t>-</t>
    <phoneticPr fontId="1" type="noConversion"/>
  </si>
  <si>
    <t>Adjusted net asset value</t>
  </si>
  <si>
    <t> Including: ANA of life insurance business</t>
    <phoneticPr fontId="1" type="noConversion"/>
  </si>
  <si>
    <t>Value of in-force insurance business written prior to June 1999</t>
  </si>
  <si>
    <t>Value of in-force insurance business written since June 1999</t>
  </si>
  <si>
    <t>Cost of holding the required capital</t>
  </si>
  <si>
    <t>EV of Group</t>
    <phoneticPr fontId="1" type="noConversion"/>
  </si>
  <si>
    <t> Including: EV of life insurance business</t>
    <phoneticPr fontId="1" type="noConversion"/>
  </si>
  <si>
    <t>Change</t>
    <phoneticPr fontId="1" type="noConversion"/>
  </si>
  <si>
    <t>Value of one year’s new business</t>
  </si>
  <si>
    <t>Value of one year’s new business after cost of holding the required capital</t>
  </si>
  <si>
    <t>2. 2016 EV Overview</t>
    <phoneticPr fontId="1" type="noConversion"/>
  </si>
  <si>
    <t>2015
China Solvency I</t>
    <phoneticPr fontId="1" type="noConversion"/>
  </si>
  <si>
    <t>2015
C-ROSS</t>
    <phoneticPr fontId="1" type="noConversion"/>
  </si>
  <si>
    <t>Impact of methodology change</t>
    <phoneticPr fontId="1" type="noConversion"/>
  </si>
  <si>
    <t>2016
C-ROSS
(2015 assumption)</t>
    <phoneticPr fontId="1" type="noConversion"/>
  </si>
  <si>
    <t>2016 business growth rate</t>
    <phoneticPr fontId="1" type="noConversion"/>
  </si>
  <si>
    <t>2016
C-ROSS
(2016 assumption)</t>
    <phoneticPr fontId="1" type="noConversion"/>
  </si>
  <si>
    <t>Impact of assumption change</t>
    <phoneticPr fontId="1" type="noConversion"/>
  </si>
  <si>
    <t>2016 growth rate in Annual Report(2016 assumption)</t>
    <phoneticPr fontId="1" type="noConversion"/>
  </si>
  <si>
    <t>(1)</t>
    <phoneticPr fontId="1" type="noConversion"/>
  </si>
  <si>
    <t>(2)</t>
  </si>
  <si>
    <t>(3)=(2)/(1)-1</t>
    <phoneticPr fontId="1" type="noConversion"/>
  </si>
  <si>
    <t>(4)</t>
  </si>
  <si>
    <t>(5)=(4)/(2)-1</t>
    <phoneticPr fontId="1" type="noConversion"/>
  </si>
  <si>
    <t>(6)</t>
  </si>
  <si>
    <t>(7)=(6)/(4)-1</t>
    <phoneticPr fontId="1" type="noConversion"/>
  </si>
  <si>
    <t>(8)=(6)/(2)-1</t>
    <phoneticPr fontId="1" type="noConversion"/>
  </si>
  <si>
    <t>NBEV</t>
    <phoneticPr fontId="1" type="noConversion"/>
  </si>
  <si>
    <t>EV ofLlife insurance business</t>
    <phoneticPr fontId="1" type="noConversion"/>
  </si>
  <si>
    <t xml:space="preserve">Note: The effect on 2016 new business was included from above ‘Impact of assumption change’, resulting a higher impact  than that disclosed in EV Movement from annual report.
</t>
    <phoneticPr fontId="1" type="noConversion"/>
  </si>
  <si>
    <t>3. NBEV  Relevant Data</t>
    <phoneticPr fontId="1" type="noConversion"/>
  </si>
  <si>
    <t>(1) NBEV by segment</t>
    <phoneticPr fontId="1" type="noConversion"/>
  </si>
  <si>
    <t>FYP</t>
    <phoneticPr fontId="1" type="noConversion"/>
  </si>
  <si>
    <t>Individual business</t>
  </si>
  <si>
    <t xml:space="preserve">  Agency</t>
  </si>
  <si>
    <t xml:space="preserve">    Long-term protection</t>
  </si>
  <si>
    <t xml:space="preserve">    Saving(short-PPP)</t>
  </si>
  <si>
    <t xml:space="preserve">    Saving(long-PPP)</t>
    <phoneticPr fontId="1" type="noConversion"/>
  </si>
  <si>
    <t xml:space="preserve">    Short-term </t>
  </si>
  <si>
    <t xml:space="preserve">  Telemarketing, internet marketing and others</t>
  </si>
  <si>
    <t xml:space="preserve">  Bancassurance</t>
  </si>
  <si>
    <t>Group business</t>
  </si>
  <si>
    <t>Note: (1)“PPP” stands for Premium Payment Period.</t>
    <phoneticPr fontId="1" type="noConversion"/>
  </si>
  <si>
    <t>(2) Long-term protection products cover whole-life, term life, critical illness and long term accident insurance. Saving products (short-PPP) cover endowment and annuity products with PPP below10 years. Saving products (long-PPP) cover endowment and annuity products with PPP of 10 years and above .</t>
    <phoneticPr fontId="1" type="noConversion"/>
  </si>
  <si>
    <t>(2) NBEV margin by segment</t>
    <phoneticPr fontId="1" type="noConversion"/>
  </si>
  <si>
    <t>By FYP</t>
    <phoneticPr fontId="1" type="noConversion"/>
  </si>
  <si>
    <t>By ANP</t>
    <phoneticPr fontId="1" type="noConversion"/>
  </si>
  <si>
    <t>Note: ANP (Annualised new premium) is calculated as the sum of 100 per cent of annualised first year premiums and 10 per cent of single premiums.</t>
    <phoneticPr fontId="1" type="noConversion"/>
  </si>
  <si>
    <t>(3) The proportion of long-term protection in NBEV</t>
    <phoneticPr fontId="1" type="noConversion"/>
  </si>
  <si>
    <t>Report year</t>
    <phoneticPr fontId="1" type="noConversion"/>
  </si>
  <si>
    <t>Proportion of long-term protection in NBEV</t>
    <phoneticPr fontId="1" type="noConversion"/>
  </si>
  <si>
    <t>China Solvency I</t>
    <phoneticPr fontId="1" type="noConversion"/>
  </si>
  <si>
    <t>C-ROSS</t>
    <phoneticPr fontId="1" type="noConversion"/>
  </si>
  <si>
    <t>(4) Proportions of interest margin and other margins(include mortality margin and expense margin) in NBEV</t>
    <phoneticPr fontId="1" type="noConversion"/>
  </si>
  <si>
    <t>Interest Margin as % of VNB</t>
    <phoneticPr fontId="1" type="noConversion"/>
  </si>
  <si>
    <t>Other margins as % of VNB</t>
    <phoneticPr fontId="1" type="noConversion"/>
  </si>
  <si>
    <t>Life insurance business</t>
  </si>
  <si>
    <t xml:space="preserve">   Including: Long-term protection business</t>
    <phoneticPr fontId="1" type="noConversion"/>
  </si>
  <si>
    <t>Note: The interest margin of traditional and participating insurance products has been defined as a portion of the investment return beyond the minimum guaranteed return for cus-tomers and attributable to the Company. The interest margin of universal and unit-linked insurance products has been defined as the present value of the investment spread collected by the Company from customers.</t>
    <phoneticPr fontId="1" type="noConversion"/>
  </si>
  <si>
    <t>4. EV Movement Analysis</t>
    <phoneticPr fontId="1" type="noConversion"/>
  </si>
  <si>
    <t>(1) EV of life insurance business movement analsysis</t>
    <phoneticPr fontId="1" type="noConversion"/>
  </si>
  <si>
    <t>(in RMB million)</t>
    <phoneticPr fontId="1" type="noConversion"/>
  </si>
  <si>
    <t>EV of life insurance business movement analsysis</t>
    <phoneticPr fontId="1" type="noConversion"/>
  </si>
  <si>
    <t>Change</t>
    <phoneticPr fontId="1" type="noConversion"/>
  </si>
  <si>
    <t>2016(C-ROSS)</t>
    <phoneticPr fontId="1" type="noConversion"/>
  </si>
  <si>
    <t>Average</t>
    <phoneticPr fontId="1" type="noConversion"/>
  </si>
  <si>
    <t>EV of life insurance business as at the end of 2015</t>
    <phoneticPr fontId="1" type="noConversion"/>
  </si>
  <si>
    <t>EV added before capital change, including:</t>
    <phoneticPr fontId="1" type="noConversion"/>
  </si>
  <si>
    <t xml:space="preserve">    Expected return on year-start embedded value</t>
    <phoneticPr fontId="1" type="noConversion"/>
  </si>
  <si>
    <t xml:space="preserve">    Value of new business after risk diversification</t>
    <phoneticPr fontId="1" type="noConversion"/>
  </si>
  <si>
    <t xml:space="preserve">    Investment return variance</t>
    <phoneticPr fontId="1" type="noConversion"/>
  </si>
  <si>
    <t xml:space="preserve">    Assumptions and model changes</t>
    <phoneticPr fontId="1" type="noConversion"/>
  </si>
  <si>
    <t xml:space="preserve">    Experience variances and others</t>
    <phoneticPr fontId="1" type="noConversion"/>
  </si>
  <si>
    <t>Capital change</t>
    <phoneticPr fontId="1" type="noConversion"/>
  </si>
  <si>
    <t>EV of life insurance business as at the end of 2016</t>
    <phoneticPr fontId="1" type="noConversion"/>
  </si>
  <si>
    <t>Note: Above figures from 2011 to 2015 are Solvency I based, while corresponding figures in 2016 are C-ROSS based.</t>
    <phoneticPr fontId="1" type="noConversion"/>
  </si>
  <si>
    <t>(2) EV of Group movement analsysis</t>
    <phoneticPr fontId="1" type="noConversion"/>
  </si>
  <si>
    <t>EV of Group movement analsysis</t>
    <phoneticPr fontId="1" type="noConversion"/>
  </si>
  <si>
    <t>EV of Group as at the end of 2015</t>
    <phoneticPr fontId="1" type="noConversion"/>
  </si>
  <si>
    <t xml:space="preserve">    Adjusted net asset of non-life business added</t>
    <phoneticPr fontId="1" type="noConversion"/>
  </si>
  <si>
    <t xml:space="preserve">    Expected return on year-start EV of life insurance business</t>
    <phoneticPr fontId="1" type="noConversion"/>
  </si>
  <si>
    <t>5.Sensitivity Analysis</t>
    <phoneticPr fontId="1" type="noConversion"/>
  </si>
  <si>
    <t>(1) Sensitivity of EV of Group to investment return and risk discount rate</t>
    <phoneticPr fontId="1" type="noConversion"/>
  </si>
  <si>
    <t>RDR</t>
    <phoneticPr fontId="1" type="noConversion"/>
  </si>
  <si>
    <t>Change compared with central case</t>
    <phoneticPr fontId="1" type="noConversion"/>
  </si>
  <si>
    <t>Investment return increased by 50bps per annum</t>
  </si>
  <si>
    <t>Central case</t>
  </si>
  <si>
    <t xml:space="preserve">Investment return decreased by 50bps per annum </t>
  </si>
  <si>
    <t>(2) Sensitivity of EV of life insurance business to investment return and risk discount rate</t>
    <phoneticPr fontId="1" type="noConversion"/>
  </si>
  <si>
    <t>(3) Sensitivity of NBEV to investment return and risk discount rate</t>
    <phoneticPr fontId="1" type="noConversion"/>
  </si>
  <si>
    <t>(4) Sensitivity to other assumptions</t>
    <phoneticPr fontId="1" type="noConversion"/>
  </si>
  <si>
    <t>EV of Group</t>
    <phoneticPr fontId="1" type="noConversion"/>
  </si>
  <si>
    <t>EV of life insur-
ance business</t>
    <phoneticPr fontId="1" type="noConversion"/>
  </si>
  <si>
    <t>NBEV</t>
    <phoneticPr fontId="1" type="noConversion"/>
  </si>
  <si>
    <t>-</t>
    <phoneticPr fontId="1" type="noConversion"/>
  </si>
  <si>
    <t>Assumptions used in 2015 retaining C-ROSS methodology</t>
    <phoneticPr fontId="1" type="noConversion"/>
  </si>
  <si>
    <t>10% increase in motality and morbidity rates</t>
    <phoneticPr fontId="1" type="noConversion"/>
  </si>
  <si>
    <t>10% increase in policy discontinuance rates</t>
  </si>
  <si>
    <t>10% increase in maintenance expenses</t>
  </si>
  <si>
    <t xml:space="preserve">5% increase in the policyholders’ dividend payout ratio </t>
  </si>
  <si>
    <t>6.Comparison of EV under C-ROSS and China Solvency I</t>
    <phoneticPr fontId="1" type="noConversion"/>
  </si>
  <si>
    <t>Solvency I</t>
    <phoneticPr fontId="1" type="noConversion"/>
  </si>
  <si>
    <t> Including: ANA of life insurance business</t>
    <phoneticPr fontId="1" type="noConversion"/>
  </si>
  <si>
    <t>VIF</t>
    <phoneticPr fontId="1" type="noConversion"/>
  </si>
  <si>
    <t> Including: EV of life insurance business</t>
    <phoneticPr fontId="1" type="noConversion"/>
  </si>
  <si>
    <t>VNB</t>
    <phoneticPr fontId="1" type="noConversion"/>
  </si>
  <si>
    <t xml:space="preserve">   Including: Long-term protection</t>
    <phoneticPr fontId="1" type="noConversion"/>
  </si>
  <si>
    <t>Residual Margin</t>
    <phoneticPr fontId="1" type="noConversion"/>
  </si>
  <si>
    <t>Amortization of residual margin</t>
    <phoneticPr fontId="1" type="noConversion"/>
  </si>
  <si>
    <t>Including: Proportion of long-term protection</t>
    <phoneticPr fontId="1" type="noConversion"/>
  </si>
  <si>
    <t>Change of amortization of residual margin</t>
    <phoneticPr fontId="1" type="noConversion"/>
  </si>
  <si>
    <t>8.Solvency Sensitivity of Ping An Life</t>
    <phoneticPr fontId="1" type="noConversion"/>
  </si>
  <si>
    <t>Solvency margin ratio</t>
    <phoneticPr fontId="1" type="noConversion"/>
  </si>
  <si>
    <t xml:space="preserve">100bps decease in 750-day moving average of CGB yields </t>
  </si>
  <si>
    <t xml:space="preserve">30% decrease in fair value of equity asset </t>
  </si>
  <si>
    <t xml:space="preserve">Note:  Figures may not match due to rounding. </t>
    <phoneticPr fontId="1" type="noConversion"/>
  </si>
  <si>
    <t>Copyright Ping An Group 2016</t>
    <phoneticPr fontId="41" type="noConversion"/>
  </si>
  <si>
    <t>Group Financial Highlights</t>
    <phoneticPr fontId="1" type="noConversion"/>
  </si>
  <si>
    <t>Fees and commission expenses on 
  non-insurance operations</t>
    <phoneticPr fontId="1" type="noConversion"/>
  </si>
  <si>
    <t>Cash and amounts due from banks and other financial institutions</t>
    <phoneticPr fontId="1" type="noConversion"/>
  </si>
  <si>
    <t>Balances with the Central Bank and statutory deposits</t>
    <phoneticPr fontId="1" type="noConversion"/>
  </si>
  <si>
    <t>Policyholder account assets in respect of investment contracts</t>
    <phoneticPr fontId="1" type="noConversion"/>
  </si>
  <si>
    <t>Investments in associates and jointly controlled entities</t>
    <phoneticPr fontId="1" type="noConversion"/>
  </si>
  <si>
    <t xml:space="preserve">  - Secured loans</t>
    <phoneticPr fontId="1" type="noConversion"/>
  </si>
  <si>
    <t xml:space="preserve">  - Unsecured loans</t>
    <phoneticPr fontId="1" type="noConversion"/>
  </si>
  <si>
    <t>Accumulated loans since its establishment</t>
    <phoneticPr fontId="1" type="noConversion"/>
  </si>
  <si>
    <t>up 0.7pp</t>
    <phoneticPr fontId="1" type="noConversion"/>
  </si>
  <si>
    <t>up 1.7pp</t>
    <phoneticPr fontId="1" type="noConversion"/>
  </si>
  <si>
    <t>down 3.1pp</t>
    <phoneticPr fontId="1" type="noConversion"/>
  </si>
  <si>
    <t>Fixed-income investments</t>
    <phoneticPr fontId="1" type="noConversion"/>
  </si>
  <si>
    <t>Equity investments</t>
    <phoneticPr fontId="1" type="noConversion"/>
  </si>
  <si>
    <t>Cash, cash equivalents and others</t>
    <phoneticPr fontId="1" type="noConversion"/>
  </si>
  <si>
    <t>Investment properties</t>
    <phoneticPr fontId="1" type="noConversion"/>
  </si>
  <si>
    <t>Investment rate of insurance funds</t>
    <phoneticPr fontId="1" type="noConversion"/>
  </si>
  <si>
    <t>注：15年年报披露客户数10858万，10910万为IR报告口径，即将持有陆金所合同的纳入客户统计范围</t>
    <phoneticPr fontId="1" type="noConversion"/>
  </si>
  <si>
    <t>注：含银行存款理财和银行贷款</t>
    <phoneticPr fontId="1" type="noConversion"/>
  </si>
  <si>
    <t>注：其他包含互联网金融、其他保险、其他贷款</t>
    <phoneticPr fontId="1" type="noConversion"/>
  </si>
  <si>
    <t>注：含代理人渠道、银行网点柜面、电销渠道和其他</t>
    <phoneticPr fontId="1" type="noConversion"/>
  </si>
  <si>
    <t>注：年报中未披露15年数据和增长率，此处是否提供</t>
    <phoneticPr fontId="9" type="noConversion"/>
  </si>
  <si>
    <t>注：寿险2.96万，产险2.13万，金服0.17万</t>
    <phoneticPr fontId="1" type="noConversion"/>
  </si>
  <si>
    <t>注：IR报告披露15年的数据为24162；因统计节点不一样，数据与15年报24157有微小差异</t>
    <phoneticPr fontId="1" type="noConversion"/>
  </si>
  <si>
    <t xml:space="preserve">注：活跃等级按登陆次数分级，高为月4次以上；中为月4次以下年1次以上；低为年1次及以下
</t>
    <phoneticPr fontId="1" type="noConversion"/>
  </si>
  <si>
    <t>注：大众客户为年收入RMB10万以下客户；中产客户为年收入RMB10万到24万客户；富裕客户为年收入RMB24万以上客户；高净值客户为个人资产规模达1,000万以上客户。</t>
    <phoneticPr fontId="9" type="noConversion"/>
  </si>
  <si>
    <t>Net profit attributable to shareholders of the parent company</t>
    <phoneticPr fontId="1" type="noConversion"/>
  </si>
  <si>
    <t>Number of Ping An Group's customers</t>
    <phoneticPr fontId="1" type="noConversion"/>
  </si>
  <si>
    <t>Life insurance</t>
    <phoneticPr fontId="1" type="noConversion"/>
  </si>
  <si>
    <t>Auto insurance</t>
    <phoneticPr fontId="1" type="noConversion"/>
  </si>
  <si>
    <t>Retail banking</t>
    <phoneticPr fontId="1" type="noConversion"/>
  </si>
  <si>
    <t>Credit card</t>
    <phoneticPr fontId="1" type="noConversion"/>
  </si>
  <si>
    <t>Securities, fund
and trust</t>
    <phoneticPr fontId="1" type="noConversion"/>
  </si>
  <si>
    <t>Others</t>
    <phoneticPr fontId="1" type="noConversion"/>
  </si>
  <si>
    <t>Net profit from individual business</t>
    <phoneticPr fontId="1" type="noConversion"/>
  </si>
  <si>
    <t>Net profit from institutional business and other businesses</t>
    <phoneticPr fontId="1" type="noConversion"/>
  </si>
  <si>
    <t>The ratio of net profit from individual business</t>
    <phoneticPr fontId="1" type="noConversion"/>
  </si>
  <si>
    <t>up 7.3pp</t>
    <phoneticPr fontId="1" type="noConversion"/>
  </si>
  <si>
    <t>Wanjia Healthcare</t>
    <phoneticPr fontId="1" type="noConversion"/>
  </si>
  <si>
    <t>Customers via channels</t>
    <phoneticPr fontId="1" type="noConversion"/>
  </si>
  <si>
    <t>Internet financial companies</t>
    <phoneticPr fontId="1" type="noConversion"/>
  </si>
  <si>
    <t>Core finance companies</t>
    <phoneticPr fontId="1" type="noConversion"/>
  </si>
  <si>
    <t>Internet finance companies</t>
    <phoneticPr fontId="1" type="noConversion"/>
  </si>
  <si>
    <t>Number of Ping An Group's internet users</t>
    <phoneticPr fontId="1" type="noConversion"/>
  </si>
  <si>
    <t>Customer migration and profit per customer</t>
    <phoneticPr fontId="1" type="noConversion"/>
  </si>
  <si>
    <t>Number of contracts per customer</t>
    <phoneticPr fontId="1" type="noConversion"/>
  </si>
  <si>
    <t>Securities, fund and trust</t>
    <phoneticPr fontId="1" type="noConversion"/>
  </si>
  <si>
    <t>Ping An Property &amp; Casualty</t>
    <phoneticPr fontId="1" type="noConversion"/>
  </si>
  <si>
    <t>Short-term group insurance business of Ping An Annuity</t>
    <phoneticPr fontId="1" type="noConversion"/>
  </si>
  <si>
    <t>Ping An Health</t>
    <phoneticPr fontId="1" type="noConversion"/>
  </si>
  <si>
    <t xml:space="preserve">Business contribution percentage of new business acquired via cross-selling </t>
    <phoneticPr fontId="1" type="noConversion"/>
  </si>
  <si>
    <t>Customer profile</t>
    <phoneticPr fontId="1" type="noConversion"/>
  </si>
  <si>
    <t xml:space="preserve">  Affluent</t>
    <phoneticPr fontId="9" type="noConversion"/>
  </si>
  <si>
    <t xml:space="preserve">  Middle-class</t>
    <phoneticPr fontId="9" type="noConversion"/>
  </si>
  <si>
    <t xml:space="preserve">  High-net-worth</t>
    <phoneticPr fontId="9" type="noConversion"/>
  </si>
  <si>
    <t xml:space="preserve">  Mass</t>
    <phoneticPr fontId="9" type="noConversion"/>
  </si>
  <si>
    <t xml:space="preserve"> The Group</t>
    <phoneticPr fontId="9" type="noConversion"/>
  </si>
  <si>
    <t>Number of average services each internet user</t>
    <phoneticPr fontId="1" type="noConversion"/>
  </si>
  <si>
    <t>CUSTOMER OPERATION INDICATORS</t>
    <phoneticPr fontId="1" type="noConversion"/>
  </si>
  <si>
    <t>The transaction volume of credit cards (in RMB million)</t>
    <phoneticPr fontId="1" type="noConversion"/>
  </si>
  <si>
    <t>Net profit after tax of retail business (in RMB million)</t>
    <phoneticPr fontId="1" type="noConversion"/>
  </si>
  <si>
    <t>Annual cumulative ratio of highly active users</t>
    <phoneticPr fontId="1" type="noConversion"/>
  </si>
  <si>
    <t>Net investment income</t>
    <phoneticPr fontId="1" type="noConversion"/>
  </si>
  <si>
    <t>Segment net assets</t>
    <phoneticPr fontId="1" type="noConversion"/>
  </si>
  <si>
    <t>Net investment yield (%)</t>
    <phoneticPr fontId="1" type="noConversion"/>
  </si>
  <si>
    <t>up 0.5pp</t>
    <phoneticPr fontId="1" type="noConversion"/>
  </si>
  <si>
    <t>down 1.7pp</t>
    <phoneticPr fontId="1" type="noConversion"/>
  </si>
  <si>
    <t>Number of customers (in thousand)</t>
    <phoneticPr fontId="1" type="noConversion"/>
  </si>
  <si>
    <t>up 0.60pp</t>
    <phoneticPr fontId="1" type="noConversion"/>
  </si>
  <si>
    <t>up 0.30pp</t>
    <phoneticPr fontId="1" type="noConversion"/>
  </si>
  <si>
    <t>Profit for the year</t>
    <phoneticPr fontId="1" type="noConversion"/>
  </si>
  <si>
    <t>Cost-to-income ratio (%)</t>
    <phoneticPr fontId="1" type="noConversion"/>
  </si>
  <si>
    <t>Segment assets</t>
    <phoneticPr fontId="1" type="noConversion"/>
  </si>
  <si>
    <t>Net profit</t>
    <phoneticPr fontId="1" type="noConversion"/>
  </si>
  <si>
    <t>Ping An Financial Leasing</t>
    <phoneticPr fontId="1" type="noConversion"/>
  </si>
  <si>
    <t>Please visit http://pingan.cn/ir/index.shtml or http://www.pingan.cn/en/ir/index.shtml, where we discloses information about the company, its financial information, and its business which may be deemed material.</t>
    <phoneticPr fontId="1" type="noConversion"/>
  </si>
  <si>
    <t>Life</t>
    <phoneticPr fontId="1" type="noConversion"/>
  </si>
  <si>
    <t>Property &amp; Casualty</t>
    <phoneticPr fontId="1" type="noConversion"/>
  </si>
  <si>
    <t>Bank &amp; Asset Management</t>
    <phoneticPr fontId="1" type="noConversion"/>
  </si>
  <si>
    <t>Internet Finance</t>
    <phoneticPr fontId="1" type="noConversion"/>
  </si>
  <si>
    <t>Consolidated Statement of Income</t>
    <phoneticPr fontId="1" type="noConversion"/>
  </si>
  <si>
    <t>Consolidated Statement of Comprehensive Income</t>
    <phoneticPr fontId="1" type="noConversion"/>
  </si>
  <si>
    <t>Consolidated Statement of Financial Position</t>
    <phoneticPr fontId="1" type="noConversion"/>
  </si>
  <si>
    <t>Segment Reporting-2016</t>
    <phoneticPr fontId="1" type="noConversion"/>
  </si>
  <si>
    <t>Segment Reporting-2015</t>
    <phoneticPr fontId="1" type="noConversion"/>
  </si>
  <si>
    <t>NA</t>
    <phoneticPr fontId="1" type="noConversion"/>
  </si>
  <si>
    <t>This workbook is provided only for convenience.  The information contained in this workbook is included in our annual reports filed with the Shanghai Stock Exchange and the Stock Exchange of Hong Kong Limited which are available on the Investor Relations section of our website at http://www.pingan.com.  Your use of this workbook is for informational purposes only and you agree not to misrepresent any calculations derived from the information included in this workbook as Ping An’s calculations.</t>
    <phoneticPr fontId="1" type="noConversion"/>
  </si>
  <si>
    <r>
      <t>Net profit of Ping An Group</t>
    </r>
    <r>
      <rPr>
        <b/>
        <sz val="10"/>
        <color rgb="FF000000"/>
        <rFont val="微软雅黑"/>
        <family val="2"/>
        <charset val="134"/>
      </rPr>
      <t>（</t>
    </r>
    <r>
      <rPr>
        <b/>
        <sz val="10"/>
        <color rgb="FF000000"/>
        <rFont val="Arial"/>
        <family val="2"/>
      </rPr>
      <t>in RMB million</t>
    </r>
    <r>
      <rPr>
        <b/>
        <sz val="10"/>
        <color rgb="FF000000"/>
        <rFont val="微软雅黑"/>
        <family val="2"/>
        <charset val="134"/>
      </rPr>
      <t>）</t>
    </r>
    <phoneticPr fontId="1" type="noConversion"/>
  </si>
  <si>
    <r>
      <t>Number of individual customers</t>
    </r>
    <r>
      <rPr>
        <b/>
        <sz val="10"/>
        <color theme="1"/>
        <rFont val="微软雅黑"/>
        <family val="2"/>
        <charset val="134"/>
      </rPr>
      <t>（</t>
    </r>
    <r>
      <rPr>
        <b/>
        <sz val="10"/>
        <color theme="1"/>
        <rFont val="Arial"/>
        <family val="2"/>
      </rPr>
      <t>in thousand</t>
    </r>
    <r>
      <rPr>
        <b/>
        <sz val="10"/>
        <color theme="1"/>
        <rFont val="微软雅黑"/>
        <family val="2"/>
        <charset val="134"/>
      </rPr>
      <t>）</t>
    </r>
    <phoneticPr fontId="1" type="noConversion"/>
  </si>
  <si>
    <r>
      <t>Number of new customers</t>
    </r>
    <r>
      <rPr>
        <b/>
        <sz val="10"/>
        <rFont val="微软雅黑"/>
        <family val="2"/>
        <charset val="134"/>
      </rPr>
      <t>（</t>
    </r>
    <r>
      <rPr>
        <b/>
        <sz val="10"/>
        <rFont val="Arial"/>
        <family val="2"/>
      </rPr>
      <t>in thousand</t>
    </r>
    <r>
      <rPr>
        <b/>
        <sz val="10"/>
        <rFont val="微软雅黑"/>
        <family val="2"/>
        <charset val="134"/>
      </rPr>
      <t>）</t>
    </r>
    <phoneticPr fontId="1" type="noConversion"/>
  </si>
  <si>
    <r>
      <t xml:space="preserve">New customers of traditional finance channels </t>
    </r>
    <r>
      <rPr>
        <sz val="10"/>
        <color theme="1"/>
        <rFont val="微软雅黑"/>
        <family val="2"/>
        <charset val="134"/>
      </rPr>
      <t>（</t>
    </r>
    <r>
      <rPr>
        <sz val="10"/>
        <color theme="1"/>
        <rFont val="Arial"/>
        <family val="2"/>
      </rPr>
      <t>in thousand</t>
    </r>
    <r>
      <rPr>
        <sz val="10"/>
        <color theme="1"/>
        <rFont val="微软雅黑"/>
        <family val="2"/>
        <charset val="134"/>
      </rPr>
      <t>）</t>
    </r>
    <phoneticPr fontId="1" type="noConversion"/>
  </si>
  <si>
    <r>
      <rPr>
        <i/>
        <sz val="10"/>
        <color theme="1"/>
        <rFont val="Arial"/>
        <family val="2"/>
      </rPr>
      <t>Including</t>
    </r>
    <r>
      <rPr>
        <sz val="10"/>
        <color theme="1"/>
        <rFont val="微软雅黑"/>
        <family val="2"/>
        <charset val="134"/>
      </rPr>
      <t>：</t>
    </r>
    <r>
      <rPr>
        <sz val="10"/>
        <color theme="1"/>
        <rFont val="Arial"/>
        <family val="2"/>
      </rPr>
      <t xml:space="preserve"> channel via the “Jin Guan Jia” app</t>
    </r>
    <phoneticPr fontId="1" type="noConversion"/>
  </si>
  <si>
    <r>
      <t>Internet user base</t>
    </r>
    <r>
      <rPr>
        <b/>
        <sz val="10"/>
        <color theme="1"/>
        <rFont val="微软雅黑"/>
        <family val="2"/>
        <charset val="134"/>
      </rPr>
      <t>（</t>
    </r>
    <r>
      <rPr>
        <b/>
        <sz val="10"/>
        <color theme="1"/>
        <rFont val="Arial"/>
        <family val="2"/>
      </rPr>
      <t>in thousand</t>
    </r>
    <r>
      <rPr>
        <b/>
        <sz val="10"/>
        <color theme="1"/>
        <rFont val="微软雅黑"/>
        <family val="2"/>
        <charset val="134"/>
      </rPr>
      <t>）</t>
    </r>
    <phoneticPr fontId="1" type="noConversion"/>
  </si>
  <si>
    <r>
      <t xml:space="preserve">App user base </t>
    </r>
    <r>
      <rPr>
        <b/>
        <sz val="10"/>
        <color theme="1"/>
        <rFont val="微软雅黑"/>
        <family val="2"/>
        <charset val="134"/>
      </rPr>
      <t>（</t>
    </r>
    <r>
      <rPr>
        <b/>
        <sz val="10"/>
        <color theme="1"/>
        <rFont val="Arial"/>
        <family val="2"/>
      </rPr>
      <t>in thousand</t>
    </r>
    <r>
      <rPr>
        <b/>
        <sz val="10"/>
        <color theme="1"/>
        <rFont val="微软雅黑"/>
        <family val="2"/>
        <charset val="134"/>
      </rPr>
      <t>）</t>
    </r>
    <phoneticPr fontId="1" type="noConversion"/>
  </si>
  <si>
    <r>
      <t>Users migrated among internet platforms</t>
    </r>
    <r>
      <rPr>
        <sz val="10"/>
        <rFont val="微软雅黑"/>
        <family val="2"/>
        <charset val="134"/>
      </rPr>
      <t>（</t>
    </r>
    <r>
      <rPr>
        <sz val="10"/>
        <rFont val="Arial"/>
        <family val="2"/>
      </rPr>
      <t>in thousand</t>
    </r>
    <r>
      <rPr>
        <sz val="10"/>
        <rFont val="微软雅黑"/>
        <family val="2"/>
        <charset val="134"/>
      </rPr>
      <t>）</t>
    </r>
    <phoneticPr fontId="1" type="noConversion"/>
  </si>
  <si>
    <r>
      <t>Monthly active users</t>
    </r>
    <r>
      <rPr>
        <sz val="10"/>
        <rFont val="微软雅黑"/>
        <family val="2"/>
        <charset val="134"/>
      </rPr>
      <t>（</t>
    </r>
    <r>
      <rPr>
        <sz val="10"/>
        <rFont val="Arial"/>
        <family val="2"/>
      </rPr>
      <t>in thousand</t>
    </r>
    <r>
      <rPr>
        <sz val="10"/>
        <rFont val="微软雅黑"/>
        <family val="2"/>
        <charset val="134"/>
      </rPr>
      <t>）</t>
    </r>
    <phoneticPr fontId="1" type="noConversion"/>
  </si>
  <si>
    <r>
      <t>customers held multiple contracts</t>
    </r>
    <r>
      <rPr>
        <sz val="10"/>
        <color theme="1"/>
        <rFont val="微软雅黑"/>
        <family val="2"/>
        <charset val="134"/>
      </rPr>
      <t>（</t>
    </r>
    <r>
      <rPr>
        <sz val="10"/>
        <color theme="1"/>
        <rFont val="Arial"/>
        <family val="2"/>
      </rPr>
      <t>in thousand</t>
    </r>
    <r>
      <rPr>
        <sz val="10"/>
        <color theme="1"/>
        <rFont val="微软雅黑"/>
        <family val="2"/>
        <charset val="134"/>
      </rPr>
      <t>）</t>
    </r>
    <phoneticPr fontId="1" type="noConversion"/>
  </si>
  <si>
    <r>
      <t>Amount of new business acquired via cross-selling</t>
    </r>
    <r>
      <rPr>
        <b/>
        <sz val="10"/>
        <color theme="1"/>
        <rFont val="微软雅黑"/>
        <family val="2"/>
        <charset val="134"/>
      </rPr>
      <t>（</t>
    </r>
    <r>
      <rPr>
        <b/>
        <sz val="10"/>
        <color theme="1"/>
        <rFont val="Arial"/>
        <family val="2"/>
      </rPr>
      <t>in RMB million</t>
    </r>
    <r>
      <rPr>
        <b/>
        <sz val="10"/>
        <color theme="1"/>
        <rFont val="微软雅黑"/>
        <family val="2"/>
        <charset val="134"/>
      </rPr>
      <t>）</t>
    </r>
    <phoneticPr fontId="1" type="noConversion"/>
  </si>
  <si>
    <r>
      <rPr>
        <sz val="10"/>
        <color theme="1"/>
        <rFont val="微软雅黑"/>
        <family val="2"/>
        <charset val="134"/>
      </rPr>
      <t>　</t>
    </r>
    <r>
      <rPr>
        <sz val="10"/>
        <color theme="1"/>
        <rFont val="Arial"/>
        <family val="2"/>
      </rPr>
      <t>Premium income</t>
    </r>
    <phoneticPr fontId="1" type="noConversion"/>
  </si>
  <si>
    <r>
      <t>Customer wealth structure</t>
    </r>
    <r>
      <rPr>
        <b/>
        <sz val="10"/>
        <color theme="1"/>
        <rFont val="微软雅黑"/>
        <family val="2"/>
        <charset val="134"/>
      </rPr>
      <t>（</t>
    </r>
    <r>
      <rPr>
        <b/>
        <sz val="10"/>
        <color theme="1"/>
        <rFont val="Arial"/>
        <family val="2"/>
      </rPr>
      <t>Unit: person in thousand</t>
    </r>
    <r>
      <rPr>
        <b/>
        <sz val="10"/>
        <color theme="1"/>
        <rFont val="微软雅黑"/>
        <family val="2"/>
        <charset val="134"/>
      </rPr>
      <t>）</t>
    </r>
    <phoneticPr fontId="1" type="noConversion"/>
  </si>
  <si>
    <r>
      <t>Customer wealth structure</t>
    </r>
    <r>
      <rPr>
        <b/>
        <sz val="10"/>
        <color theme="1"/>
        <rFont val="微软雅黑"/>
        <family val="2"/>
        <charset val="134"/>
      </rPr>
      <t>（</t>
    </r>
    <r>
      <rPr>
        <b/>
        <sz val="10"/>
        <color theme="1"/>
        <rFont val="Arial"/>
        <family val="2"/>
      </rPr>
      <t>Unit: contract per customer</t>
    </r>
    <r>
      <rPr>
        <b/>
        <sz val="10"/>
        <color theme="1"/>
        <rFont val="微软雅黑"/>
        <family val="2"/>
        <charset val="134"/>
      </rPr>
      <t>）</t>
    </r>
    <phoneticPr fontId="1" type="noConversion"/>
  </si>
  <si>
    <t>NA</t>
    <phoneticPr fontId="1" type="noConversion"/>
  </si>
  <si>
    <t>Dividend payout ratio(%)</t>
    <phoneticPr fontId="1" type="noConversion"/>
  </si>
  <si>
    <t>up 4.1pp</t>
    <phoneticPr fontId="1" type="noConversion"/>
  </si>
  <si>
    <t>Investment portfolio of insurance funds</t>
    <phoneticPr fontId="1" type="noConversion"/>
  </si>
  <si>
    <t>Net investment of insurance funds</t>
    <phoneticPr fontId="1" type="noConversion"/>
  </si>
  <si>
    <t>Net investment yield of insurance funds (%)</t>
    <phoneticPr fontId="1" type="noConversion"/>
  </si>
  <si>
    <t>Total investment of insurance funds</t>
    <phoneticPr fontId="1" type="noConversion"/>
  </si>
  <si>
    <t>Total investment yield of insurance funds (%)</t>
    <phoneticPr fontId="1" type="noConversion"/>
  </si>
  <si>
    <t>-</t>
    <phoneticPr fontId="1" type="noConversion"/>
  </si>
  <si>
    <t>-</t>
    <phoneticPr fontId="1" type="noConversion"/>
  </si>
  <si>
    <t>up 0.2pp</t>
    <phoneticPr fontId="1" type="noConversion"/>
  </si>
  <si>
    <t>down 2.5pp</t>
    <phoneticPr fontId="1" type="noConversion"/>
  </si>
  <si>
    <t>Group embedded value(2)</t>
  </si>
  <si>
    <t>Group core capital(2)</t>
  </si>
  <si>
    <t>Group actual capital(2)</t>
  </si>
  <si>
    <t>Group minimum capital(2)</t>
  </si>
  <si>
    <t>Group core solvency margin ratio (%) (2)</t>
  </si>
  <si>
    <t>Group solvency margin ratio (%)(2)</t>
  </si>
  <si>
    <t>(2) The figures for 2016 are under C-ROSS, comparative figures for 2015 have been restated; In and before 2014, the figures were under China Solvency I.</t>
    <phoneticPr fontId="1" type="noConversion"/>
  </si>
  <si>
    <t xml:space="preserve">Basic earnings per share (in RMB)(1) </t>
    <phoneticPr fontId="1" type="noConversion"/>
  </si>
  <si>
    <t xml:space="preserve">Diluted earnings per share (in RMB)(1) </t>
    <phoneticPr fontId="1" type="noConversion"/>
  </si>
  <si>
    <t xml:space="preserve">Interim DPS (in RMB)(1) </t>
    <phoneticPr fontId="1" type="noConversion"/>
  </si>
  <si>
    <t xml:space="preserve">Final DPS (in RMB)(1) </t>
    <phoneticPr fontId="1" type="noConversion"/>
  </si>
  <si>
    <t xml:space="preserve">Total DPS (in RMB)(1) </t>
    <phoneticPr fontId="1" type="noConversion"/>
  </si>
  <si>
    <t>(1) On August 4, 2015, the Company completed the conversion of the capital reserve into share capital in the proportion of 10 shares for every 10 shares held, and the latest total share capital is 18,280 million. The Company recalculated EPSs, DPSs, equity per share of the previous periods.</t>
    <phoneticPr fontId="1" type="noConversion"/>
  </si>
  <si>
    <r>
      <t>Equity attributable to shareholders of the parent company per share(in RMB</t>
    </r>
    <r>
      <rPr>
        <sz val="10"/>
        <color rgb="FF000000"/>
        <rFont val="宋体"/>
        <family val="3"/>
        <charset val="134"/>
      </rPr>
      <t>）</t>
    </r>
    <r>
      <rPr>
        <sz val="10"/>
        <color rgb="FF000000"/>
        <rFont val="Arial"/>
        <family val="2"/>
      </rPr>
      <t>(1)</t>
    </r>
    <phoneticPr fontId="1" type="noConversion"/>
  </si>
  <si>
    <t>Dec. 31, 2015</t>
    <phoneticPr fontId="1" type="noConversion"/>
  </si>
  <si>
    <t>Dec. 31, 2016</t>
    <phoneticPr fontId="1" type="noConversion"/>
  </si>
  <si>
    <t>7.Residual Margin of Ping An Life</t>
    <phoneticPr fontId="1" type="noConversion"/>
  </si>
  <si>
    <t>Dec.31, 2016</t>
    <phoneticPr fontId="1" type="noConversion"/>
  </si>
  <si>
    <t>Dec.31, 2015</t>
    <phoneticPr fontId="1" type="noConversion"/>
  </si>
  <si>
    <t>Dec.31, 2016</t>
    <phoneticPr fontId="1" type="noConversion"/>
  </si>
  <si>
    <t>Dec.31, 2015</t>
    <phoneticPr fontId="1" type="noConversion"/>
  </si>
  <si>
    <t>Dec.31, 2015</t>
    <phoneticPr fontId="1" type="noConversion"/>
  </si>
  <si>
    <t>NA</t>
    <phoneticPr fontId="1" type="noConversion"/>
  </si>
  <si>
    <t>NA</t>
    <phoneticPr fontId="1" type="noConversion"/>
  </si>
  <si>
    <t>up 1pp</t>
    <phoneticPr fontId="1" type="noConversion"/>
  </si>
  <si>
    <t>up 0.8pp</t>
    <phoneticPr fontId="1" type="noConversion"/>
  </si>
  <si>
    <t>up 2.1pp</t>
    <phoneticPr fontId="1" type="noConversion"/>
  </si>
  <si>
    <t>NA</t>
    <phoneticPr fontId="1" type="noConversion"/>
  </si>
  <si>
    <r>
      <t>New customers of internet channels</t>
    </r>
    <r>
      <rPr>
        <sz val="10"/>
        <color theme="1"/>
        <rFont val="微软雅黑"/>
        <family val="2"/>
        <charset val="134"/>
      </rPr>
      <t>（</t>
    </r>
    <r>
      <rPr>
        <sz val="10"/>
        <color theme="1"/>
        <rFont val="Arial"/>
        <family val="2"/>
      </rPr>
      <t>in thousand</t>
    </r>
    <r>
      <rPr>
        <sz val="10"/>
        <color theme="1"/>
        <rFont val="微软雅黑"/>
        <family val="2"/>
        <charset val="134"/>
      </rPr>
      <t>）</t>
    </r>
    <phoneticPr fontId="1" type="noConversion"/>
  </si>
  <si>
    <r>
      <t>The number of bank outlet counters</t>
    </r>
    <r>
      <rPr>
        <sz val="10"/>
        <color theme="1"/>
        <rFont val="宋体"/>
        <family val="3"/>
        <charset val="134"/>
      </rPr>
      <t>（</t>
    </r>
    <r>
      <rPr>
        <sz val="10"/>
        <color theme="1"/>
        <rFont val="Arial"/>
        <family val="2"/>
      </rPr>
      <t>in thousand</t>
    </r>
    <r>
      <rPr>
        <sz val="10"/>
        <color theme="1"/>
        <rFont val="宋体"/>
        <family val="3"/>
        <charset val="134"/>
      </rPr>
      <t>）</t>
    </r>
    <phoneticPr fontId="1" type="noConversion"/>
  </si>
  <si>
    <r>
      <t>The number of agents in the call center</t>
    </r>
    <r>
      <rPr>
        <sz val="10"/>
        <color theme="1"/>
        <rFont val="微软雅黑"/>
        <family val="2"/>
        <charset val="134"/>
      </rPr>
      <t>（</t>
    </r>
    <r>
      <rPr>
        <sz val="10"/>
        <color theme="1"/>
        <rFont val="Arial"/>
        <family val="2"/>
      </rPr>
      <t>in thousand</t>
    </r>
    <r>
      <rPr>
        <sz val="10"/>
        <color theme="1"/>
        <rFont val="微软雅黑"/>
        <family val="2"/>
        <charset val="134"/>
      </rPr>
      <t>）</t>
    </r>
    <phoneticPr fontId="1" type="noConversion"/>
  </si>
  <si>
    <t>over 30,000 thousand</t>
    <phoneticPr fontId="1" type="noConversion"/>
  </si>
  <si>
    <t>NA</t>
    <phoneticPr fontId="1" type="noConversion"/>
  </si>
  <si>
    <t>Up 0.3pp</t>
    <phoneticPr fontId="1" type="noConversion"/>
  </si>
  <si>
    <t>Down 2.7pps</t>
    <phoneticPr fontId="1" type="noConversion"/>
  </si>
  <si>
    <t>Down 0.4pp</t>
  </si>
  <si>
    <t>Down 0.4pp</t>
    <phoneticPr fontId="1" type="noConversion"/>
  </si>
  <si>
    <t>Up 0.5pp</t>
  </si>
  <si>
    <t>Up 0.1pp</t>
  </si>
  <si>
    <t>Users linked their auto use with Ping An Auto Owner app (in thousand)</t>
    <phoneticPr fontId="1" type="noConversion"/>
  </si>
  <si>
    <t>Value of one year's new business(2)</t>
    <phoneticPr fontId="1" type="noConversion"/>
  </si>
  <si>
    <t> Including: Policyholders</t>
    <phoneticPr fontId="1" type="noConversion"/>
  </si>
  <si>
    <t>down 2.3pps</t>
    <phoneticPr fontId="1" type="noConversion"/>
  </si>
  <si>
    <t>up 2.6pps</t>
    <phoneticPr fontId="1" type="noConversion"/>
  </si>
  <si>
    <t>down 2.2pps</t>
    <phoneticPr fontId="1" type="noConversion"/>
  </si>
  <si>
    <t>down 1.5pps</t>
    <phoneticPr fontId="1" type="noConversion"/>
  </si>
  <si>
    <t xml:space="preserve">Indicators for Ping An P&amp;C </t>
    <phoneticPr fontId="1" type="noConversion"/>
  </si>
  <si>
    <t>Premium income from individual auto insurance</t>
    <phoneticPr fontId="1" type="noConversion"/>
  </si>
  <si>
    <t>Combined ratio of individual auto insurance (%)</t>
    <phoneticPr fontId="1" type="noConversion"/>
  </si>
  <si>
    <r>
      <t>Number of retail customers</t>
    </r>
    <r>
      <rPr>
        <sz val="10"/>
        <rFont val="宋体"/>
        <family val="3"/>
        <charset val="134"/>
      </rPr>
      <t>（</t>
    </r>
    <r>
      <rPr>
        <sz val="10"/>
        <rFont val="Arial"/>
        <family val="2"/>
      </rPr>
      <t>in thousand</t>
    </r>
    <r>
      <rPr>
        <sz val="10"/>
        <rFont val="宋体"/>
        <family val="3"/>
        <charset val="134"/>
      </rPr>
      <t>）</t>
    </r>
    <phoneticPr fontId="1" type="noConversion"/>
  </si>
  <si>
    <r>
      <t>Individual customers’ assets under management</t>
    </r>
    <r>
      <rPr>
        <sz val="10"/>
        <rFont val="宋体"/>
        <family val="3"/>
        <charset val="134"/>
      </rPr>
      <t>（</t>
    </r>
    <r>
      <rPr>
        <sz val="10"/>
        <rFont val="Arial"/>
        <family val="2"/>
      </rPr>
      <t>AUM</t>
    </r>
    <r>
      <rPr>
        <sz val="10"/>
        <rFont val="宋体"/>
        <family val="3"/>
        <charset val="134"/>
      </rPr>
      <t>）</t>
    </r>
    <r>
      <rPr>
        <sz val="10"/>
        <rFont val="Arial"/>
        <family val="2"/>
      </rPr>
      <t>(in RMB million)</t>
    </r>
    <phoneticPr fontId="1" type="noConversion"/>
  </si>
  <si>
    <r>
      <t>Retail loans under management</t>
    </r>
    <r>
      <rPr>
        <sz val="10"/>
        <rFont val="宋体"/>
        <family val="3"/>
        <charset val="134"/>
      </rPr>
      <t>（</t>
    </r>
    <r>
      <rPr>
        <sz val="10"/>
        <rFont val="Arial"/>
        <family val="2"/>
      </rPr>
      <t>LUM, excluding credit cards and small business loans) (in RMB million)</t>
    </r>
    <phoneticPr fontId="1" type="noConversion"/>
  </si>
  <si>
    <t>Net profit</t>
    <phoneticPr fontId="1" type="noConversion"/>
  </si>
  <si>
    <t>Third-party asset management
fees income</t>
    <phoneticPr fontId="1" type="noConversion"/>
  </si>
  <si>
    <t>Indicators for Ping An Bank</t>
    <phoneticPr fontId="1" type="noConversion"/>
  </si>
  <si>
    <t>Net profit</t>
    <phoneticPr fontId="1" type="noConversion"/>
  </si>
  <si>
    <t>Net non-interest income</t>
    <phoneticPr fontId="1" type="noConversion"/>
  </si>
  <si>
    <t>% of net non-interest income</t>
    <phoneticPr fontId="1" type="noConversion"/>
  </si>
  <si>
    <t>Capital adequacy ratio (%)</t>
    <phoneticPr fontId="1" type="noConversion"/>
  </si>
  <si>
    <t>Core tier-1 Capital adequacy ratio (%)</t>
    <phoneticPr fontId="1" type="noConversion"/>
  </si>
  <si>
    <t>down 5.34pp</t>
    <phoneticPr fontId="1" type="noConversion"/>
  </si>
  <si>
    <t>up 0.3pp</t>
    <phoneticPr fontId="1" type="noConversion"/>
  </si>
  <si>
    <t>down 0.67pp</t>
    <phoneticPr fontId="1" type="noConversion"/>
  </si>
  <si>
    <t>NA</t>
    <phoneticPr fontId="1" type="noConversion"/>
  </si>
  <si>
    <t>NA</t>
    <phoneticPr fontId="1" type="noConversion"/>
  </si>
  <si>
    <r>
      <t>Lufax/CEX/QEX</t>
    </r>
    <r>
      <rPr>
        <sz val="10"/>
        <color theme="1"/>
        <rFont val="宋体"/>
        <family val="3"/>
        <charset val="134"/>
      </rPr>
      <t/>
    </r>
    <phoneticPr fontId="1" type="noConversion"/>
  </si>
  <si>
    <r>
      <t>Number of registered users (in thousand)</t>
    </r>
    <r>
      <rPr>
        <sz val="9"/>
        <color rgb="FF000000"/>
        <rFont val="宋体"/>
        <family val="3"/>
        <charset val="134"/>
      </rPr>
      <t/>
    </r>
    <phoneticPr fontId="1" type="noConversion"/>
  </si>
  <si>
    <r>
      <t>The transaction volume driven by loyalty points</t>
    </r>
    <r>
      <rPr>
        <sz val="10"/>
        <rFont val="宋体"/>
        <family val="3"/>
        <charset val="134"/>
      </rPr>
      <t>（</t>
    </r>
    <r>
      <rPr>
        <sz val="10"/>
        <rFont val="Arial"/>
        <family val="2"/>
      </rPr>
      <t>in RMB100 million</t>
    </r>
    <r>
      <rPr>
        <sz val="10"/>
        <rFont val="宋体"/>
        <family val="3"/>
        <charset val="134"/>
      </rPr>
      <t>）</t>
    </r>
    <phoneticPr fontId="1" type="noConversion"/>
  </si>
  <si>
    <r>
      <t>Monthly active users</t>
    </r>
    <r>
      <rPr>
        <sz val="10"/>
        <rFont val="宋体"/>
        <family val="3"/>
        <charset val="134"/>
      </rPr>
      <t>（</t>
    </r>
    <r>
      <rPr>
        <sz val="10"/>
        <rFont val="Arial"/>
        <family val="2"/>
      </rPr>
      <t>in thousand</t>
    </r>
    <r>
      <rPr>
        <sz val="10"/>
        <rFont val="宋体"/>
        <family val="3"/>
        <charset val="134"/>
      </rPr>
      <t>）</t>
    </r>
    <phoneticPr fontId="1" type="noConversion"/>
  </si>
  <si>
    <r>
      <t>Financial products migration person-times</t>
    </r>
    <r>
      <rPr>
        <sz val="10"/>
        <rFont val="宋体"/>
        <family val="3"/>
        <charset val="134"/>
      </rPr>
      <t>（</t>
    </r>
    <r>
      <rPr>
        <sz val="10"/>
        <rFont val="Arial"/>
        <family val="2"/>
      </rPr>
      <t>in thousand</t>
    </r>
    <r>
      <rPr>
        <sz val="10"/>
        <rFont val="宋体"/>
        <family val="3"/>
        <charset val="134"/>
      </rPr>
      <t>）</t>
    </r>
    <phoneticPr fontId="1" type="noConversion"/>
  </si>
  <si>
    <t>Clinics available on its platform</t>
    <phoneticPr fontId="1" type="noConversion"/>
  </si>
  <si>
    <t>E-wallet</t>
    <phoneticPr fontId="1" type="noConversion"/>
  </si>
  <si>
    <t>Over 45 million</t>
    <phoneticPr fontId="1" type="noConversion"/>
  </si>
  <si>
    <t>Indicators for Internet Finance Business</t>
    <phoneticPr fontId="1" type="noConversion"/>
  </si>
  <si>
    <t>Indicators for life insurance business</t>
    <phoneticPr fontId="1" type="noConversion"/>
  </si>
  <si>
    <t>Indicators for P&amp;C insurance business</t>
    <phoneticPr fontId="1" type="noConversion"/>
  </si>
  <si>
    <t>Indicators for asset management business</t>
    <phoneticPr fontId="1" type="noConversion"/>
  </si>
  <si>
    <t>Indicators for banking  business</t>
    <phoneticPr fontId="1" type="noConversion"/>
  </si>
  <si>
    <t>New investor users</t>
    <phoneticPr fontId="1" type="noConversion"/>
  </si>
  <si>
    <t>Active investor users</t>
    <phoneticPr fontId="1" type="noConversion"/>
  </si>
  <si>
    <r>
      <t xml:space="preserve">Short-term insurance </t>
    </r>
    <r>
      <rPr>
        <sz val="10"/>
        <rFont val="微软雅黑"/>
        <family val="2"/>
        <charset val="134"/>
      </rPr>
      <t/>
    </r>
    <phoneticPr fontId="1" type="noConversion"/>
  </si>
  <si>
    <t>User scale (in million)</t>
    <phoneticPr fontId="1" type="noConversion"/>
  </si>
  <si>
    <t>over 100</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</si>
</sst>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4">
    <numFmt numFmtId="41" formatCode="_ * #,##0_ ;_ * \-#,##0_ ;_ * &quot;-&quot;_ ;_ @_ "/>
    <numFmt numFmtId="43" formatCode="_ * #,##0.00_ ;_ * \-#,##0.00_ ;_ * &quot;-&quot;??_ ;_ @_ "/>
    <numFmt numFmtId="176" formatCode="#,##0_);\(#,##0\)"/>
    <numFmt numFmtId="177" formatCode="_ * #,##0_ ;_ * \-#,##0_ ;_ * &quot;-&quot;??_ ;_ @_ "/>
    <numFmt numFmtId="178" formatCode="#,##0.00_);\(#,##0.00\)"/>
    <numFmt numFmtId="179" formatCode="_(* #,##0.00_);_(* \(#,##0.00\);_(* &quot;-&quot;??_);_(@_)"/>
    <numFmt numFmtId="180" formatCode="_ [$€]* #,##0_ ;_ [$€]* \-#,##0_ ;_ [$€]* &quot;-&quot;_ ;_ @_ "/>
    <numFmt numFmtId="181" formatCode="_([$€-2]* #,##0.00_);_([$€-2]* \(#,##0.00\);_([$€-2]* &quot;-&quot;??_)"/>
    <numFmt numFmtId="182" formatCode="[$-409]d/mmm/yy;@"/>
    <numFmt numFmtId="183" formatCode="_ * #,##0.0_ ;_ * \-#,##0.0_ ;_ * &quot;-&quot;??_ ;_ @_ "/>
    <numFmt numFmtId="184" formatCode="0.0%"/>
    <numFmt numFmtId="185" formatCode="0.0"/>
    <numFmt numFmtId="186" formatCode="#,##0.0"/>
    <numFmt numFmtId="187" formatCode="#,##0_);[Red]\(#,##0\)"/>
    <numFmt numFmtId="188" formatCode="#,##0.0_);\(#,##0.0\)"/>
    <numFmt numFmtId="189" formatCode="0_);\(0\)"/>
    <numFmt numFmtId="190" formatCode="0.00_ "/>
    <numFmt numFmtId="191" formatCode="0.000"/>
    <numFmt numFmtId="192" formatCode="0.000_ "/>
    <numFmt numFmtId="193" formatCode="d/mmm/yyyy"/>
    <numFmt numFmtId="194" formatCode="_ [$HKD]\ * #,##0.00_ ;_ [$HKD]\ * \-#,##0.00_ ;_ [$HKD]\ * &quot;-&quot;??_ ;_ @_ "/>
    <numFmt numFmtId="195" formatCode="#,##0.00_);[Red]\(#,##0.00\)"/>
    <numFmt numFmtId="196" formatCode="0.0_);[Red]\(0.0\)"/>
    <numFmt numFmtId="197" formatCode="#,##0.000_);\(#,##0.000\)"/>
  </numFmts>
  <fonts count="83">
    <font>
      <sz val="11"/>
      <color theme="1"/>
      <name val="宋体"/>
      <family val="2"/>
      <charset val="134"/>
      <scheme val="minor"/>
    </font>
    <font>
      <sz val="9"/>
      <name val="宋体"/>
      <family val="2"/>
      <charset val="134"/>
      <scheme val="minor"/>
    </font>
    <font>
      <sz val="11"/>
      <color theme="1"/>
      <name val="宋体"/>
      <family val="2"/>
      <charset val="134"/>
      <scheme val="minor"/>
    </font>
    <font>
      <sz val="11"/>
      <name val="宋体"/>
      <family val="2"/>
      <charset val="134"/>
      <scheme val="minor"/>
    </font>
    <font>
      <sz val="10"/>
      <name val="Arial"/>
      <family val="2"/>
    </font>
    <font>
      <sz val="10"/>
      <color rgb="FF000000"/>
      <name val="Arial"/>
      <family val="2"/>
    </font>
    <font>
      <sz val="10"/>
      <name val="Times New Roman"/>
      <family val="1"/>
    </font>
    <font>
      <sz val="10"/>
      <color theme="1"/>
      <name val="Arial"/>
      <family val="2"/>
    </font>
    <font>
      <sz val="11"/>
      <color theme="1"/>
      <name val="宋体"/>
      <family val="2"/>
      <scheme val="minor"/>
    </font>
    <font>
      <sz val="9"/>
      <name val="宋体"/>
      <family val="3"/>
      <charset val="134"/>
    </font>
    <font>
      <sz val="11"/>
      <color theme="1"/>
      <name val="Calibri"/>
      <family val="2"/>
    </font>
    <font>
      <sz val="12"/>
      <name val="宋体"/>
      <family val="3"/>
      <charset val="134"/>
    </font>
    <font>
      <u/>
      <sz val="10"/>
      <color theme="10"/>
      <name val="Arial"/>
      <family val="2"/>
    </font>
    <font>
      <sz val="12"/>
      <color theme="1"/>
      <name val="Arial"/>
      <family val="2"/>
    </font>
    <font>
      <sz val="11"/>
      <color theme="1"/>
      <name val="Arial"/>
      <family val="2"/>
    </font>
    <font>
      <sz val="10"/>
      <name val="Helv"/>
      <family val="2"/>
    </font>
    <font>
      <b/>
      <sz val="34"/>
      <color theme="1" tint="0.249977111117893"/>
      <name val="Arial"/>
      <family val="2"/>
    </font>
    <font>
      <sz val="34"/>
      <color theme="1" tint="0.249977111117893"/>
      <name val="Arial"/>
      <family val="2"/>
    </font>
    <font>
      <sz val="34"/>
      <color theme="1"/>
      <name val="Arial"/>
      <family val="2"/>
    </font>
    <font>
      <b/>
      <sz val="12"/>
      <color theme="1" tint="0.249977111117893"/>
      <name val="Arial"/>
      <family val="2"/>
    </font>
    <font>
      <i/>
      <sz val="11"/>
      <color theme="1"/>
      <name val="Arial"/>
      <family val="2"/>
    </font>
    <font>
      <sz val="32"/>
      <color theme="1" tint="0.249977111117893"/>
      <name val="Arial"/>
      <family val="2"/>
    </font>
    <font>
      <b/>
      <sz val="10"/>
      <color rgb="FF000000"/>
      <name val="Arial"/>
      <family val="2"/>
    </font>
    <font>
      <b/>
      <sz val="10"/>
      <name val="Arial"/>
      <family val="2"/>
    </font>
    <font>
      <b/>
      <u/>
      <sz val="10"/>
      <color rgb="FF000000"/>
      <name val="Arial"/>
      <family val="2"/>
    </font>
    <font>
      <sz val="10"/>
      <color rgb="FF000000"/>
      <name val="宋体"/>
      <family val="3"/>
      <charset val="134"/>
    </font>
    <font>
      <outline/>
      <sz val="10"/>
      <color rgb="FF000000"/>
      <name val="Arial"/>
      <family val="2"/>
    </font>
    <font>
      <sz val="10"/>
      <color theme="1"/>
      <name val="宋体"/>
      <family val="3"/>
      <charset val="134"/>
    </font>
    <font>
      <sz val="10"/>
      <color theme="1" tint="0.249977111117893"/>
      <name val="Arial"/>
      <family val="2"/>
    </font>
    <font>
      <b/>
      <sz val="10"/>
      <color theme="1" tint="0.249977111117893"/>
      <name val="Arial"/>
      <family val="2"/>
    </font>
    <font>
      <sz val="9"/>
      <color theme="1"/>
      <name val="Arial"/>
      <family val="2"/>
    </font>
    <font>
      <b/>
      <outline/>
      <sz val="10"/>
      <color rgb="FF000000"/>
      <name val="Arial"/>
      <family val="2"/>
    </font>
    <font>
      <sz val="9"/>
      <color rgb="FF000000"/>
      <name val="宋体"/>
      <family val="3"/>
      <charset val="134"/>
    </font>
    <font>
      <sz val="9"/>
      <color rgb="FF000000"/>
      <name val="Arial"/>
      <family val="2"/>
    </font>
    <font>
      <b/>
      <sz val="10"/>
      <color theme="1"/>
      <name val="Arial"/>
      <family val="2"/>
    </font>
    <font>
      <b/>
      <sz val="11"/>
      <color theme="1"/>
      <name val="Arial"/>
      <family val="2"/>
    </font>
    <font>
      <sz val="10"/>
      <color theme="1"/>
      <name val="Calibri"/>
      <family val="2"/>
    </font>
    <font>
      <sz val="10"/>
      <color theme="1"/>
      <name val="宋体"/>
      <family val="2"/>
      <charset val="134"/>
      <scheme val="minor"/>
    </font>
    <font>
      <b/>
      <sz val="10"/>
      <color theme="1"/>
      <name val="宋体"/>
      <family val="2"/>
      <charset val="134"/>
      <scheme val="minor"/>
    </font>
    <font>
      <u/>
      <sz val="11"/>
      <color theme="10"/>
      <name val="宋体"/>
      <family val="2"/>
      <charset val="134"/>
      <scheme val="minor"/>
    </font>
    <font>
      <sz val="11"/>
      <color theme="1" tint="0.499984740745262"/>
      <name val="Arial"/>
      <family val="2"/>
    </font>
    <font>
      <sz val="9"/>
      <name val="宋体"/>
      <family val="3"/>
      <charset val="134"/>
      <scheme val="minor"/>
    </font>
    <font>
      <sz val="10"/>
      <color theme="1" tint="0.249977111117893"/>
      <name val="微软雅黑"/>
      <family val="2"/>
      <charset val="134"/>
    </font>
    <font>
      <b/>
      <sz val="10"/>
      <color theme="1" tint="0.249977111117893"/>
      <name val="微软雅黑"/>
      <family val="2"/>
      <charset val="134"/>
    </font>
    <font>
      <sz val="10"/>
      <color theme="1"/>
      <name val="微软雅黑"/>
      <family val="2"/>
      <charset val="134"/>
    </font>
    <font>
      <b/>
      <sz val="10"/>
      <name val="微软雅黑"/>
      <family val="2"/>
      <charset val="134"/>
    </font>
    <font>
      <b/>
      <sz val="10"/>
      <color rgb="FF000000"/>
      <name val="微软雅黑"/>
      <family val="2"/>
      <charset val="134"/>
    </font>
    <font>
      <sz val="10"/>
      <color rgb="FF1F497D"/>
      <name val="微软雅黑"/>
      <family val="2"/>
      <charset val="134"/>
    </font>
    <font>
      <b/>
      <sz val="10"/>
      <color theme="1"/>
      <name val="微软雅黑"/>
      <family val="2"/>
      <charset val="134"/>
    </font>
    <font>
      <sz val="12"/>
      <color theme="1"/>
      <name val="微软雅黑"/>
      <family val="2"/>
      <charset val="134"/>
    </font>
    <font>
      <b/>
      <sz val="18"/>
      <color theme="1" tint="0.249977111117893"/>
      <name val="Arial"/>
      <family val="2"/>
    </font>
    <font>
      <b/>
      <sz val="10"/>
      <color theme="1"/>
      <name val="Calibri"/>
      <family val="2"/>
    </font>
    <font>
      <sz val="11"/>
      <color indexed="8"/>
      <name val="宋体"/>
      <family val="3"/>
      <charset val="134"/>
    </font>
    <font>
      <sz val="10"/>
      <color rgb="FFFF0000"/>
      <name val="Arial"/>
      <family val="2"/>
    </font>
    <font>
      <u/>
      <sz val="11"/>
      <color theme="10"/>
      <name val="Arial"/>
      <family val="2"/>
    </font>
    <font>
      <b/>
      <sz val="12"/>
      <color rgb="FFFF0000"/>
      <name val="宋体"/>
      <family val="3"/>
      <charset val="134"/>
    </font>
    <font>
      <sz val="10"/>
      <color rgb="FFFF0000"/>
      <name val="微软雅黑"/>
      <family val="2"/>
      <charset val="134"/>
    </font>
    <font>
      <b/>
      <sz val="10"/>
      <color rgb="FFFF0000"/>
      <name val="宋体"/>
      <family val="3"/>
      <charset val="134"/>
    </font>
    <font>
      <sz val="12"/>
      <color rgb="FFFF0000"/>
      <name val="宋体"/>
      <family val="3"/>
      <charset val="134"/>
    </font>
    <font>
      <b/>
      <sz val="11"/>
      <color rgb="FFFF0000"/>
      <name val="宋体"/>
      <family val="3"/>
      <charset val="134"/>
      <scheme val="minor"/>
    </font>
    <font>
      <b/>
      <sz val="12"/>
      <color rgb="FFFF0000"/>
      <name val="Arial"/>
      <family val="2"/>
    </font>
    <font>
      <sz val="11"/>
      <color theme="1"/>
      <name val="宋体"/>
      <family val="2"/>
      <charset val="134"/>
    </font>
    <font>
      <sz val="10"/>
      <name val="微软雅黑"/>
      <family val="2"/>
      <charset val="134"/>
    </font>
    <font>
      <sz val="16"/>
      <color rgb="FFFF0000"/>
      <name val="微软雅黑"/>
      <family val="2"/>
      <charset val="134"/>
    </font>
    <font>
      <sz val="9"/>
      <name val="Arial"/>
      <family val="2"/>
    </font>
    <font>
      <b/>
      <sz val="9"/>
      <name val="Arial"/>
      <family val="2"/>
    </font>
    <font>
      <i/>
      <sz val="11"/>
      <name val="Arial"/>
      <family val="2"/>
    </font>
    <font>
      <b/>
      <sz val="16"/>
      <color rgb="FFFF0000"/>
      <name val="Arial"/>
      <family val="2"/>
    </font>
    <font>
      <outline/>
      <sz val="10"/>
      <name val="Arial"/>
      <family val="2"/>
    </font>
    <font>
      <b/>
      <outline/>
      <sz val="10"/>
      <name val="Arial"/>
      <family val="2"/>
    </font>
    <font>
      <b/>
      <sz val="18"/>
      <name val="Arial"/>
      <family val="2"/>
    </font>
    <font>
      <b/>
      <sz val="11"/>
      <name val="Arial"/>
      <family val="2"/>
    </font>
    <font>
      <sz val="11"/>
      <name val="Arial"/>
      <family val="2"/>
    </font>
    <font>
      <sz val="10"/>
      <name val="宋体"/>
      <family val="3"/>
      <charset val="134"/>
    </font>
    <font>
      <i/>
      <sz val="10"/>
      <color theme="1"/>
      <name val="Arial"/>
      <family val="2"/>
    </font>
    <font>
      <b/>
      <sz val="12"/>
      <name val="Arial"/>
      <family val="2"/>
    </font>
    <font>
      <sz val="12"/>
      <name val="Arial"/>
      <family val="2"/>
    </font>
    <font>
      <u/>
      <sz val="11"/>
      <name val="Arial"/>
      <family val="2"/>
    </font>
    <font>
      <sz val="12"/>
      <color rgb="FF000000"/>
      <name val="Arial"/>
      <family val="2"/>
    </font>
    <font>
      <b/>
      <sz val="18"/>
      <color rgb="FFFF0000"/>
      <name val="Arial"/>
      <family val="2"/>
    </font>
    <font>
      <sz val="12"/>
      <color rgb="FFFF0000"/>
      <name val="Arial"/>
      <family val="2"/>
    </font>
    <font>
      <sz val="11"/>
      <color rgb="FFFF0000"/>
      <name val="Arial"/>
      <family val="2"/>
    </font>
    <font>
      <b/>
      <u/>
      <sz val="11"/>
      <name val="Arial"/>
      <family val="2"/>
    </font>
  </fonts>
  <fills count="5">
    <fill>
      <patternFill patternType="none"/>
    </fill>
    <fill>
      <patternFill patternType="gray125"/>
    </fill>
    <fill>
      <patternFill patternType="solid">
        <fgColor theme="0"/>
        <bgColor indexed="64"/>
      </patternFill>
    </fill>
    <fill>
      <patternFill patternType="solid">
        <fgColor rgb="FFDDDDDD"/>
        <bgColor indexed="64"/>
      </patternFill>
    </fill>
    <fill>
      <patternFill patternType="solid">
        <fgColor theme="0" tint="-0.14999847407452621"/>
        <bgColor indexed="64"/>
      </patternFill>
    </fill>
  </fills>
  <borders count="11">
    <border>
      <left/>
      <right/>
      <top/>
      <bottom/>
      <diagonal/>
    </border>
    <border>
      <left/>
      <right/>
      <top/>
      <bottom style="medium">
        <color indexed="64"/>
      </bottom>
      <diagonal/>
    </border>
    <border>
      <left/>
      <right/>
      <top/>
      <bottom style="thick">
        <color indexed="64"/>
      </bottom>
      <diagonal/>
    </border>
    <border>
      <left/>
      <right/>
      <top style="medium">
        <color indexed="64"/>
      </top>
      <bottom/>
      <diagonal/>
    </border>
    <border>
      <left/>
      <right/>
      <top/>
      <bottom style="thick">
        <color rgb="FF000000"/>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35">
    <xf numFmtId="0" fontId="0" fillId="0" borderId="0">
      <alignment vertical="center"/>
    </xf>
    <xf numFmtId="43" fontId="2" fillId="0" borderId="0" applyFont="0" applyFill="0" applyBorder="0" applyAlignment="0" applyProtection="0">
      <alignment vertical="center"/>
    </xf>
    <xf numFmtId="179" fontId="6" fillId="0" borderId="0" applyFont="0" applyFill="0" applyBorder="0" applyAlignment="0" applyProtection="0"/>
    <xf numFmtId="180" fontId="8" fillId="0" borderId="0"/>
    <xf numFmtId="0" fontId="11" fillId="0" borderId="0"/>
    <xf numFmtId="43" fontId="11" fillId="0" borderId="0" applyFont="0" applyFill="0" applyBorder="0" applyAlignment="0" applyProtection="0">
      <alignment vertical="center"/>
    </xf>
    <xf numFmtId="0" fontId="12" fillId="0" borderId="0"/>
    <xf numFmtId="43" fontId="11" fillId="0" borderId="0" applyFont="0" applyFill="0" applyBorder="0" applyAlignment="0" applyProtection="0">
      <alignment vertical="center"/>
    </xf>
    <xf numFmtId="0" fontId="11" fillId="0" borderId="0">
      <alignment vertical="center"/>
    </xf>
    <xf numFmtId="181" fontId="11" fillId="0" borderId="0">
      <alignment vertical="center"/>
    </xf>
    <xf numFmtId="0" fontId="6" fillId="0" borderId="0">
      <protection locked="0"/>
    </xf>
    <xf numFmtId="182" fontId="11" fillId="0" borderId="0">
      <alignment horizontal="justify" vertical="justify" textRotation="127" wrapText="1"/>
      <protection hidden="1"/>
    </xf>
    <xf numFmtId="0" fontId="9" fillId="0" borderId="0"/>
    <xf numFmtId="179" fontId="6" fillId="0" borderId="0" applyFont="0" applyFill="0" applyBorder="0" applyAlignment="0" applyProtection="0"/>
    <xf numFmtId="43" fontId="4" fillId="0" borderId="0" applyFont="0" applyFill="0" applyBorder="0" applyAlignment="0" applyProtection="0"/>
    <xf numFmtId="43" fontId="11" fillId="0" borderId="0" applyFont="0" applyFill="0" applyBorder="0" applyAlignment="0" applyProtection="0">
      <alignment vertical="center"/>
    </xf>
    <xf numFmtId="0" fontId="8" fillId="0" borderId="0"/>
    <xf numFmtId="182" fontId="8" fillId="0" borderId="0"/>
    <xf numFmtId="0" fontId="11" fillId="0" borderId="0">
      <alignment vertical="center"/>
    </xf>
    <xf numFmtId="182" fontId="11" fillId="0" borderId="0">
      <alignment vertical="center"/>
    </xf>
    <xf numFmtId="0" fontId="15" fillId="0" borderId="0">
      <protection locked="0"/>
    </xf>
    <xf numFmtId="0" fontId="11" fillId="0" borderId="0"/>
    <xf numFmtId="182" fontId="11" fillId="0" borderId="0"/>
    <xf numFmtId="182" fontId="12" fillId="0" borderId="0"/>
    <xf numFmtId="182" fontId="12" fillId="0" borderId="0"/>
    <xf numFmtId="9" fontId="2" fillId="0" borderId="0" applyFont="0" applyFill="0" applyBorder="0" applyAlignment="0" applyProtection="0">
      <alignment vertical="center"/>
    </xf>
    <xf numFmtId="0" fontId="39" fillId="0" borderId="0" applyNumberFormat="0" applyFill="0" applyBorder="0" applyAlignment="0" applyProtection="0">
      <alignment vertical="center"/>
    </xf>
    <xf numFmtId="9" fontId="11" fillId="0" borderId="0" applyFont="0" applyFill="0" applyBorder="0" applyAlignment="0" applyProtection="0"/>
    <xf numFmtId="0" fontId="52" fillId="0" borderId="0">
      <alignment vertical="center"/>
    </xf>
    <xf numFmtId="0" fontId="2" fillId="0" borderId="0">
      <alignment vertical="center"/>
    </xf>
    <xf numFmtId="43" fontId="11" fillId="0" borderId="0" applyFont="0" applyFill="0" applyBorder="0" applyAlignment="0" applyProtection="0"/>
    <xf numFmtId="0" fontId="52" fillId="0" borderId="0"/>
    <xf numFmtId="43" fontId="11" fillId="0" borderId="0" applyFont="0" applyFill="0" applyBorder="0" applyAlignment="0" applyProtection="0"/>
    <xf numFmtId="194" fontId="6" fillId="0" borderId="0">
      <protection locked="0"/>
    </xf>
    <xf numFmtId="9" fontId="2" fillId="0" borderId="0" applyFont="0" applyFill="0" applyBorder="0" applyAlignment="0" applyProtection="0"/>
  </cellStyleXfs>
  <cellXfs count="483">
    <xf numFmtId="0" fontId="0" fillId="0" borderId="0" xfId="0">
      <alignment vertical="center"/>
    </xf>
    <xf numFmtId="0" fontId="3" fillId="0" borderId="0" xfId="0" applyFont="1">
      <alignment vertical="center"/>
    </xf>
    <xf numFmtId="176" fontId="3" fillId="0" borderId="0" xfId="0" applyNumberFormat="1" applyFont="1">
      <alignment vertical="center"/>
    </xf>
    <xf numFmtId="3" fontId="5" fillId="0" borderId="0" xfId="0" applyNumberFormat="1" applyFont="1" applyAlignment="1">
      <alignment horizontal="right" vertical="center" wrapText="1"/>
    </xf>
    <xf numFmtId="0" fontId="10" fillId="0" borderId="0" xfId="0" applyFont="1" applyAlignment="1">
      <alignment wrapText="1"/>
    </xf>
    <xf numFmtId="0" fontId="13" fillId="2" borderId="0" xfId="0" applyFont="1" applyFill="1" applyAlignment="1"/>
    <xf numFmtId="0" fontId="16" fillId="2" borderId="0" xfId="0" applyFont="1" applyFill="1" applyAlignment="1"/>
    <xf numFmtId="0" fontId="18" fillId="2" borderId="0" xfId="0" applyFont="1" applyFill="1" applyAlignment="1"/>
    <xf numFmtId="0" fontId="19" fillId="2" borderId="0" xfId="0" applyFont="1" applyFill="1" applyAlignment="1"/>
    <xf numFmtId="0" fontId="20" fillId="2" borderId="0" xfId="0" applyFont="1" applyFill="1" applyAlignment="1">
      <alignment wrapText="1"/>
    </xf>
    <xf numFmtId="0" fontId="14" fillId="2" borderId="0" xfId="0" applyFont="1" applyFill="1" applyAlignment="1"/>
    <xf numFmtId="0" fontId="20" fillId="2" borderId="0" xfId="0" applyFont="1" applyFill="1" applyAlignment="1"/>
    <xf numFmtId="0" fontId="21" fillId="2" borderId="0" xfId="0" applyFont="1" applyFill="1" applyAlignment="1"/>
    <xf numFmtId="0" fontId="19" fillId="0" borderId="0" xfId="0" applyFont="1" applyAlignment="1"/>
    <xf numFmtId="0" fontId="13" fillId="0" borderId="0" xfId="0" applyFont="1" applyAlignment="1"/>
    <xf numFmtId="0" fontId="3" fillId="0" borderId="0" xfId="0" applyFont="1" applyAlignment="1">
      <alignment horizontal="center" vertical="center"/>
    </xf>
    <xf numFmtId="0" fontId="7" fillId="0" borderId="0" xfId="0" applyFont="1">
      <alignment vertical="center"/>
    </xf>
    <xf numFmtId="3" fontId="5" fillId="0" borderId="0" xfId="0" applyNumberFormat="1" applyFont="1" applyAlignment="1">
      <alignment vertical="center" wrapText="1"/>
    </xf>
    <xf numFmtId="0" fontId="22" fillId="0" borderId="0" xfId="0" applyFont="1" applyAlignment="1">
      <alignment vertical="center" wrapText="1"/>
    </xf>
    <xf numFmtId="0" fontId="17" fillId="0" borderId="0" xfId="0" applyFont="1" applyAlignment="1"/>
    <xf numFmtId="0" fontId="24" fillId="0" borderId="0" xfId="0" applyFont="1" applyAlignment="1">
      <alignment vertical="center" wrapText="1"/>
    </xf>
    <xf numFmtId="0" fontId="26" fillId="0" borderId="0" xfId="0" applyFont="1" applyAlignment="1">
      <alignment vertical="center" wrapText="1"/>
    </xf>
    <xf numFmtId="0" fontId="5" fillId="0" borderId="0" xfId="0" applyFont="1" applyAlignment="1">
      <alignment horizontal="right" vertical="center" wrapText="1"/>
    </xf>
    <xf numFmtId="0" fontId="5" fillId="0" borderId="0" xfId="0" applyFont="1">
      <alignment vertical="center"/>
    </xf>
    <xf numFmtId="31" fontId="5" fillId="0" borderId="0" xfId="0" applyNumberFormat="1" applyFont="1" applyAlignment="1">
      <alignment horizontal="center" vertical="center" wrapText="1"/>
    </xf>
    <xf numFmtId="0" fontId="5" fillId="0" borderId="0" xfId="0" applyFont="1" applyAlignment="1">
      <alignment horizontal="center" vertical="center" wrapText="1"/>
    </xf>
    <xf numFmtId="177" fontId="5" fillId="0" borderId="0" xfId="1" applyNumberFormat="1" applyFont="1" applyAlignment="1">
      <alignment horizontal="right" vertical="center" wrapText="1"/>
    </xf>
    <xf numFmtId="183" fontId="7" fillId="0" borderId="0" xfId="0" applyNumberFormat="1" applyFont="1">
      <alignment vertical="center"/>
    </xf>
    <xf numFmtId="0" fontId="28" fillId="0" borderId="0" xfId="0" applyFont="1" applyAlignment="1"/>
    <xf numFmtId="0" fontId="29" fillId="0" borderId="0" xfId="0" applyFont="1" applyAlignment="1"/>
    <xf numFmtId="0" fontId="28" fillId="0" borderId="0" xfId="0" applyFont="1" applyFill="1" applyAlignment="1"/>
    <xf numFmtId="0" fontId="7" fillId="0" borderId="0" xfId="0" applyFont="1" applyAlignment="1"/>
    <xf numFmtId="0" fontId="30" fillId="0" borderId="0" xfId="0" applyFont="1">
      <alignment vertical="center"/>
    </xf>
    <xf numFmtId="0" fontId="7" fillId="0" borderId="0" xfId="0" applyFont="1" applyAlignment="1">
      <alignment wrapText="1"/>
    </xf>
    <xf numFmtId="3" fontId="5" fillId="0" borderId="1" xfId="0" applyNumberFormat="1" applyFont="1" applyBorder="1" applyAlignment="1">
      <alignment horizontal="right" vertical="center" wrapText="1"/>
    </xf>
    <xf numFmtId="0" fontId="5" fillId="0" borderId="0" xfId="0" applyFont="1" applyAlignment="1">
      <alignment vertical="center" wrapText="1"/>
    </xf>
    <xf numFmtId="185" fontId="5" fillId="0" borderId="0" xfId="0" applyNumberFormat="1" applyFont="1" applyAlignment="1">
      <alignment vertical="center" wrapText="1"/>
    </xf>
    <xf numFmtId="183" fontId="7" fillId="0" borderId="0" xfId="1" applyNumberFormat="1" applyFont="1" applyAlignment="1">
      <alignment vertical="center"/>
    </xf>
    <xf numFmtId="0" fontId="14" fillId="0" borderId="0" xfId="0" applyFont="1">
      <alignment vertical="center"/>
    </xf>
    <xf numFmtId="3" fontId="33" fillId="0" borderId="0" xfId="0" applyNumberFormat="1" applyFont="1" applyAlignment="1">
      <alignment vertical="center" wrapText="1"/>
    </xf>
    <xf numFmtId="3" fontId="5" fillId="0" borderId="0" xfId="0" applyNumberFormat="1" applyFont="1" applyFill="1" applyAlignment="1">
      <alignment vertical="center" wrapText="1"/>
    </xf>
    <xf numFmtId="0" fontId="5" fillId="0" borderId="0" xfId="0" applyFont="1" applyFill="1" applyAlignment="1">
      <alignment vertical="center" wrapText="1"/>
    </xf>
    <xf numFmtId="0" fontId="5" fillId="0" borderId="0" xfId="0" applyFont="1" applyFill="1" applyAlignment="1">
      <alignment horizontal="right" vertical="center" wrapText="1"/>
    </xf>
    <xf numFmtId="0" fontId="7" fillId="0" borderId="0" xfId="0" applyFont="1" applyFill="1">
      <alignment vertical="center"/>
    </xf>
    <xf numFmtId="2" fontId="5" fillId="0" borderId="0" xfId="0" applyNumberFormat="1" applyFont="1" applyFill="1" applyAlignment="1">
      <alignment horizontal="right" vertical="center" wrapText="1"/>
    </xf>
    <xf numFmtId="3" fontId="5" fillId="0" borderId="2" xfId="0" applyNumberFormat="1" applyFont="1" applyBorder="1" applyAlignment="1">
      <alignment horizontal="right" vertical="center" wrapText="1"/>
    </xf>
    <xf numFmtId="3" fontId="7" fillId="0" borderId="0" xfId="0" applyNumberFormat="1" applyFont="1" applyAlignment="1">
      <alignment horizontal="right" vertical="center" wrapText="1"/>
    </xf>
    <xf numFmtId="0" fontId="7" fillId="0" borderId="0" xfId="0" applyFont="1" applyAlignment="1">
      <alignment vertical="center" wrapText="1"/>
    </xf>
    <xf numFmtId="0" fontId="34" fillId="0" borderId="0" xfId="0" applyFont="1">
      <alignment vertical="center"/>
    </xf>
    <xf numFmtId="0" fontId="30" fillId="0" borderId="0" xfId="0" applyFont="1" applyAlignment="1">
      <alignment vertical="center" wrapText="1"/>
    </xf>
    <xf numFmtId="176" fontId="34" fillId="0" borderId="0" xfId="0" applyNumberFormat="1" applyFont="1">
      <alignment vertical="center"/>
    </xf>
    <xf numFmtId="176" fontId="0" fillId="0" borderId="0" xfId="0" applyNumberFormat="1">
      <alignment vertical="center"/>
    </xf>
    <xf numFmtId="176" fontId="5" fillId="0" borderId="0" xfId="0" applyNumberFormat="1" applyFont="1" applyAlignment="1">
      <alignment vertical="center" wrapText="1"/>
    </xf>
    <xf numFmtId="176" fontId="5" fillId="0" borderId="0" xfId="0" applyNumberFormat="1" applyFont="1" applyAlignment="1">
      <alignment horizontal="center" vertical="center" wrapText="1"/>
    </xf>
    <xf numFmtId="176" fontId="10" fillId="0" borderId="0" xfId="0" applyNumberFormat="1" applyFont="1" applyAlignment="1">
      <alignment wrapText="1"/>
    </xf>
    <xf numFmtId="176" fontId="5" fillId="0" borderId="1" xfId="0" applyNumberFormat="1" applyFont="1" applyBorder="1" applyAlignment="1">
      <alignment vertical="center" wrapText="1"/>
    </xf>
    <xf numFmtId="176" fontId="7" fillId="0" borderId="0" xfId="0" applyNumberFormat="1" applyFont="1" applyAlignment="1">
      <alignment vertical="center" wrapText="1"/>
    </xf>
    <xf numFmtId="176" fontId="5" fillId="0" borderId="0" xfId="0" applyNumberFormat="1" applyFont="1" applyAlignment="1">
      <alignment horizontal="center" vertical="center" wrapText="1"/>
    </xf>
    <xf numFmtId="176" fontId="5" fillId="0" borderId="0" xfId="0" applyNumberFormat="1" applyFont="1" applyAlignment="1">
      <alignment vertical="center" wrapText="1"/>
    </xf>
    <xf numFmtId="176" fontId="10" fillId="0" borderId="0" xfId="0" applyNumberFormat="1" applyFont="1" applyAlignment="1">
      <alignment wrapText="1"/>
    </xf>
    <xf numFmtId="176" fontId="22" fillId="0" borderId="0" xfId="0" applyNumberFormat="1" applyFont="1" applyAlignment="1">
      <alignment vertical="center" wrapText="1"/>
    </xf>
    <xf numFmtId="176" fontId="5" fillId="0" borderId="2" xfId="0" applyNumberFormat="1" applyFont="1" applyBorder="1" applyAlignment="1">
      <alignment vertical="center" wrapText="1"/>
    </xf>
    <xf numFmtId="176" fontId="5" fillId="0" borderId="0" xfId="0" applyNumberFormat="1" applyFont="1" applyAlignment="1">
      <alignment horizontal="right" vertical="center" wrapText="1"/>
    </xf>
    <xf numFmtId="176" fontId="5" fillId="0" borderId="2" xfId="0" applyNumberFormat="1" applyFont="1" applyBorder="1" applyAlignment="1">
      <alignment horizontal="right" vertical="center" wrapText="1"/>
    </xf>
    <xf numFmtId="0" fontId="5" fillId="0" borderId="0" xfId="0" applyNumberFormat="1" applyFont="1" applyAlignment="1">
      <alignment vertical="center" wrapText="1"/>
    </xf>
    <xf numFmtId="0" fontId="10" fillId="0" borderId="0" xfId="0" applyNumberFormat="1" applyFont="1" applyAlignment="1">
      <alignment wrapText="1"/>
    </xf>
    <xf numFmtId="188" fontId="5" fillId="0" borderId="0" xfId="0" applyNumberFormat="1" applyFont="1" applyAlignment="1">
      <alignment horizontal="right" vertical="center" wrapText="1"/>
    </xf>
    <xf numFmtId="178" fontId="5" fillId="0" borderId="0" xfId="0" applyNumberFormat="1" applyFont="1" applyAlignment="1">
      <alignment horizontal="right" vertical="center" wrapText="1"/>
    </xf>
    <xf numFmtId="178" fontId="10" fillId="0" borderId="0" xfId="0" applyNumberFormat="1" applyFont="1" applyAlignment="1">
      <alignment wrapText="1"/>
    </xf>
    <xf numFmtId="178" fontId="5" fillId="0" borderId="2" xfId="0" applyNumberFormat="1" applyFont="1" applyBorder="1" applyAlignment="1">
      <alignment horizontal="right" vertical="center" wrapText="1"/>
    </xf>
    <xf numFmtId="9" fontId="0" fillId="0" borderId="0" xfId="25" applyFont="1">
      <alignment vertical="center"/>
    </xf>
    <xf numFmtId="14" fontId="5" fillId="0" borderId="0" xfId="0" applyNumberFormat="1" applyFont="1" applyAlignment="1">
      <alignment horizontal="right" vertical="center" wrapText="1"/>
    </xf>
    <xf numFmtId="14" fontId="10" fillId="0" borderId="0" xfId="0" applyNumberFormat="1" applyFont="1" applyAlignment="1">
      <alignment wrapText="1"/>
    </xf>
    <xf numFmtId="0" fontId="22" fillId="0" borderId="0" xfId="0" applyFont="1" applyAlignment="1">
      <alignment horizontal="left" vertical="center" wrapText="1"/>
    </xf>
    <xf numFmtId="176" fontId="7" fillId="0" borderId="0" xfId="0" applyNumberFormat="1" applyFont="1">
      <alignment vertical="center"/>
    </xf>
    <xf numFmtId="176" fontId="5" fillId="0" borderId="0" xfId="0" applyNumberFormat="1" applyFont="1" applyAlignment="1">
      <alignment horizontal="left" vertical="center" wrapText="1" indent="1"/>
    </xf>
    <xf numFmtId="176" fontId="5" fillId="0" borderId="1" xfId="0" applyNumberFormat="1" applyFont="1" applyBorder="1" applyAlignment="1">
      <alignment horizontal="right" vertical="center" wrapText="1"/>
    </xf>
    <xf numFmtId="176" fontId="5" fillId="0" borderId="4" xfId="0" applyNumberFormat="1" applyFont="1" applyBorder="1" applyAlignment="1">
      <alignment horizontal="right" vertical="center" wrapText="1"/>
    </xf>
    <xf numFmtId="176" fontId="5" fillId="0" borderId="0" xfId="0" applyNumberFormat="1" applyFont="1" applyAlignment="1">
      <alignment horizontal="left" vertical="center" wrapText="1" indent="2"/>
    </xf>
    <xf numFmtId="176" fontId="36" fillId="0" borderId="0" xfId="0" applyNumberFormat="1" applyFont="1" applyAlignment="1">
      <alignment horizontal="right" wrapText="1"/>
    </xf>
    <xf numFmtId="176" fontId="7" fillId="0" borderId="0" xfId="0" applyNumberFormat="1" applyFont="1" applyAlignment="1">
      <alignment horizontal="right" vertical="center" wrapText="1"/>
    </xf>
    <xf numFmtId="176" fontId="37" fillId="0" borderId="0" xfId="0" applyNumberFormat="1" applyFont="1" applyAlignment="1">
      <alignment horizontal="right" vertical="center"/>
    </xf>
    <xf numFmtId="176" fontId="38" fillId="0" borderId="0" xfId="0" applyNumberFormat="1" applyFont="1" applyAlignment="1">
      <alignment horizontal="right" vertical="center"/>
    </xf>
    <xf numFmtId="176" fontId="7" fillId="0" borderId="0" xfId="0" applyNumberFormat="1" applyFont="1" applyAlignment="1">
      <alignment horizontal="right" vertical="center"/>
    </xf>
    <xf numFmtId="176" fontId="7" fillId="0" borderId="1" xfId="0" applyNumberFormat="1" applyFont="1" applyBorder="1" applyAlignment="1">
      <alignment horizontal="right" vertical="center" wrapText="1"/>
    </xf>
    <xf numFmtId="176" fontId="36" fillId="0" borderId="3" xfId="0" applyNumberFormat="1" applyFont="1" applyBorder="1" applyAlignment="1">
      <alignment horizontal="right" wrapText="1"/>
    </xf>
    <xf numFmtId="176" fontId="7" fillId="0" borderId="2" xfId="0" applyNumberFormat="1" applyFont="1" applyBorder="1" applyAlignment="1">
      <alignment horizontal="right" vertical="center" wrapText="1"/>
    </xf>
    <xf numFmtId="176" fontId="22" fillId="0" borderId="0" xfId="0" applyNumberFormat="1" applyFont="1" applyAlignment="1">
      <alignment horizontal="right" vertical="center" wrapText="1"/>
    </xf>
    <xf numFmtId="176" fontId="34" fillId="0" borderId="0" xfId="0" applyNumberFormat="1" applyFont="1" applyAlignment="1">
      <alignment horizontal="left" vertical="center"/>
    </xf>
    <xf numFmtId="176" fontId="7" fillId="0" borderId="0" xfId="0" applyNumberFormat="1" applyFont="1" applyAlignment="1">
      <alignment horizontal="left" vertical="center"/>
    </xf>
    <xf numFmtId="176" fontId="5" fillId="0" borderId="0" xfId="0" applyNumberFormat="1" applyFont="1" applyAlignment="1">
      <alignment horizontal="left" vertical="center" wrapText="1"/>
    </xf>
    <xf numFmtId="176" fontId="36" fillId="0" borderId="0" xfId="0" applyNumberFormat="1" applyFont="1" applyAlignment="1">
      <alignment horizontal="left" wrapText="1"/>
    </xf>
    <xf numFmtId="176" fontId="37" fillId="0" borderId="0" xfId="0" applyNumberFormat="1" applyFont="1" applyAlignment="1">
      <alignment horizontal="left" vertical="center"/>
    </xf>
    <xf numFmtId="176" fontId="22" fillId="0" borderId="0" xfId="0" applyNumberFormat="1" applyFont="1" applyAlignment="1">
      <alignment horizontal="left" vertical="center" wrapText="1"/>
    </xf>
    <xf numFmtId="43" fontId="0" fillId="0" borderId="0" xfId="1" applyFont="1">
      <alignment vertical="center"/>
    </xf>
    <xf numFmtId="176" fontId="13" fillId="0" borderId="0" xfId="0" applyNumberFormat="1" applyFont="1" applyAlignment="1"/>
    <xf numFmtId="0" fontId="40" fillId="3" borderId="0" xfId="0" applyFont="1" applyFill="1" applyAlignment="1"/>
    <xf numFmtId="0" fontId="14" fillId="4" borderId="0" xfId="0" applyFont="1" applyFill="1" applyAlignment="1"/>
    <xf numFmtId="0" fontId="13" fillId="4" borderId="0" xfId="0" applyFont="1" applyFill="1" applyAlignment="1"/>
    <xf numFmtId="0" fontId="13" fillId="3" borderId="0" xfId="0" applyFont="1" applyFill="1" applyAlignment="1"/>
    <xf numFmtId="0" fontId="43" fillId="0" borderId="0" xfId="0" applyFont="1" applyAlignment="1"/>
    <xf numFmtId="0" fontId="42" fillId="0" borderId="0" xfId="0" applyFont="1" applyFill="1" applyAlignment="1"/>
    <xf numFmtId="0" fontId="44" fillId="0" borderId="0" xfId="0" applyFont="1" applyAlignment="1"/>
    <xf numFmtId="0" fontId="44" fillId="0" borderId="0" xfId="0" applyFont="1">
      <alignment vertical="center"/>
    </xf>
    <xf numFmtId="3" fontId="44" fillId="0" borderId="0" xfId="0" applyNumberFormat="1" applyFont="1">
      <alignment vertical="center"/>
    </xf>
    <xf numFmtId="0" fontId="47" fillId="0" borderId="0" xfId="0" applyFont="1">
      <alignment vertical="center"/>
    </xf>
    <xf numFmtId="0" fontId="44" fillId="0" borderId="0" xfId="0" applyFont="1" applyBorder="1" applyAlignment="1">
      <alignment horizontal="justify" vertical="center" wrapText="1"/>
    </xf>
    <xf numFmtId="0" fontId="44" fillId="0" borderId="0" xfId="0" applyFont="1" applyAlignment="1">
      <alignment vertical="center"/>
    </xf>
    <xf numFmtId="0" fontId="44" fillId="0" borderId="0" xfId="0" applyFont="1" applyFill="1">
      <alignment vertical="center"/>
    </xf>
    <xf numFmtId="0" fontId="49" fillId="0" borderId="0" xfId="0" applyFont="1" applyAlignment="1"/>
    <xf numFmtId="0" fontId="49" fillId="4" borderId="0" xfId="0" applyFont="1" applyFill="1" applyAlignment="1"/>
    <xf numFmtId="0" fontId="49" fillId="3" borderId="0" xfId="0" applyFont="1" applyFill="1" applyAlignment="1"/>
    <xf numFmtId="176" fontId="19" fillId="0" borderId="0" xfId="0" applyNumberFormat="1" applyFont="1" applyAlignment="1"/>
    <xf numFmtId="176" fontId="7" fillId="0" borderId="0" xfId="0" applyNumberFormat="1" applyFont="1" applyAlignment="1">
      <alignment wrapText="1"/>
    </xf>
    <xf numFmtId="176" fontId="14" fillId="0" borderId="0" xfId="0" applyNumberFormat="1" applyFont="1">
      <alignment vertical="center"/>
    </xf>
    <xf numFmtId="176" fontId="14" fillId="0" borderId="0" xfId="0" applyNumberFormat="1" applyFont="1" applyAlignment="1">
      <alignment vertical="center" wrapText="1"/>
    </xf>
    <xf numFmtId="176" fontId="31" fillId="0" borderId="0" xfId="0" applyNumberFormat="1" applyFont="1" applyAlignment="1">
      <alignment vertical="center" wrapText="1"/>
    </xf>
    <xf numFmtId="176" fontId="4" fillId="0" borderId="0" xfId="0" applyNumberFormat="1" applyFont="1" applyAlignment="1">
      <alignment vertical="center" wrapText="1"/>
    </xf>
    <xf numFmtId="176" fontId="26" fillId="0" borderId="0" xfId="0" applyNumberFormat="1" applyFont="1" applyAlignment="1">
      <alignment vertical="center" wrapText="1"/>
    </xf>
    <xf numFmtId="176" fontId="5" fillId="0" borderId="0" xfId="1" applyNumberFormat="1" applyFont="1" applyAlignment="1">
      <alignment vertical="center" wrapText="1"/>
    </xf>
    <xf numFmtId="176" fontId="26" fillId="0" borderId="0" xfId="0" applyNumberFormat="1" applyFont="1" applyAlignment="1">
      <alignment horizontal="right" vertical="center" wrapText="1"/>
    </xf>
    <xf numFmtId="176" fontId="4" fillId="0" borderId="0" xfId="0" applyNumberFormat="1" applyFont="1" applyBorder="1" applyAlignment="1">
      <alignment vertical="center" wrapText="1"/>
    </xf>
    <xf numFmtId="176" fontId="4" fillId="0" borderId="0" xfId="0" applyNumberFormat="1" applyFont="1" applyAlignment="1">
      <alignment vertical="center"/>
    </xf>
    <xf numFmtId="188" fontId="5" fillId="0" borderId="0" xfId="0" applyNumberFormat="1" applyFont="1" applyAlignment="1">
      <alignment vertical="center" wrapText="1"/>
    </xf>
    <xf numFmtId="176" fontId="4" fillId="0" borderId="0" xfId="0" applyNumberFormat="1" applyFont="1" applyAlignment="1">
      <alignment horizontal="right" vertical="center" wrapText="1"/>
    </xf>
    <xf numFmtId="176" fontId="5" fillId="0" borderId="0" xfId="0" applyNumberFormat="1" applyFont="1" applyAlignment="1">
      <alignment horizontal="center" vertical="center" wrapText="1"/>
    </xf>
    <xf numFmtId="189" fontId="5" fillId="0" borderId="0" xfId="0" applyNumberFormat="1" applyFont="1" applyAlignment="1">
      <alignment vertical="center" wrapText="1"/>
    </xf>
    <xf numFmtId="189" fontId="10" fillId="0" borderId="0" xfId="0" applyNumberFormat="1" applyFont="1" applyAlignment="1">
      <alignment wrapText="1"/>
    </xf>
    <xf numFmtId="188" fontId="7" fillId="0" borderId="0" xfId="0" applyNumberFormat="1" applyFont="1" applyAlignment="1">
      <alignment horizontal="right" vertical="center" wrapText="1"/>
    </xf>
    <xf numFmtId="43" fontId="7" fillId="0" borderId="0" xfId="1" applyFont="1">
      <alignment vertical="center"/>
    </xf>
    <xf numFmtId="188" fontId="7" fillId="0" borderId="0" xfId="0" applyNumberFormat="1" applyFont="1">
      <alignment vertical="center"/>
    </xf>
    <xf numFmtId="176" fontId="5" fillId="0" borderId="0" xfId="0" applyNumberFormat="1" applyFont="1" applyFill="1" applyAlignment="1">
      <alignment vertical="center" wrapText="1"/>
    </xf>
    <xf numFmtId="176" fontId="7" fillId="0" borderId="0" xfId="0" applyNumberFormat="1" applyFont="1" applyFill="1">
      <alignment vertical="center"/>
    </xf>
    <xf numFmtId="0" fontId="7" fillId="0" borderId="0" xfId="0" applyFont="1" applyFill="1" applyAlignment="1">
      <alignment vertical="center" wrapText="1"/>
    </xf>
    <xf numFmtId="3" fontId="33" fillId="0" borderId="0" xfId="0" applyNumberFormat="1" applyFont="1" applyAlignment="1">
      <alignment horizontal="right" vertical="center" wrapText="1"/>
    </xf>
    <xf numFmtId="185" fontId="7" fillId="0" borderId="0" xfId="0" applyNumberFormat="1" applyFont="1" applyAlignment="1">
      <alignment horizontal="right" vertical="center" wrapText="1"/>
    </xf>
    <xf numFmtId="185" fontId="7" fillId="0" borderId="0" xfId="0" applyNumberFormat="1" applyFont="1" applyAlignment="1">
      <alignment horizontal="right" vertical="center"/>
    </xf>
    <xf numFmtId="177" fontId="7" fillId="0" borderId="0" xfId="1" applyNumberFormat="1" applyFont="1" applyFill="1" applyAlignment="1">
      <alignment horizontal="right" vertical="center"/>
    </xf>
    <xf numFmtId="3" fontId="7" fillId="0" borderId="0" xfId="0" applyNumberFormat="1" applyFont="1" applyFill="1" applyAlignment="1">
      <alignment horizontal="right" vertical="center"/>
    </xf>
    <xf numFmtId="183" fontId="5" fillId="0" borderId="0" xfId="1" applyNumberFormat="1" applyFont="1" applyAlignment="1">
      <alignment horizontal="right" vertical="center" wrapText="1"/>
    </xf>
    <xf numFmtId="0" fontId="50" fillId="0" borderId="0" xfId="0" applyFont="1" applyAlignment="1"/>
    <xf numFmtId="3" fontId="4" fillId="0" borderId="0" xfId="0" applyNumberFormat="1" applyFont="1" applyAlignment="1">
      <alignment vertical="center" wrapText="1"/>
    </xf>
    <xf numFmtId="188" fontId="4" fillId="0" borderId="0" xfId="1" applyNumberFormat="1" applyFont="1">
      <alignment vertical="center"/>
    </xf>
    <xf numFmtId="2" fontId="5" fillId="0" borderId="0" xfId="0" applyNumberFormat="1" applyFont="1" applyAlignment="1">
      <alignment horizontal="right" vertical="center" wrapText="1"/>
    </xf>
    <xf numFmtId="190" fontId="5" fillId="0" borderId="0" xfId="0" applyNumberFormat="1" applyFont="1" applyAlignment="1">
      <alignment horizontal="right" vertical="center" wrapText="1"/>
    </xf>
    <xf numFmtId="191" fontId="5" fillId="0" borderId="0" xfId="0" applyNumberFormat="1" applyFont="1" applyFill="1" applyAlignment="1">
      <alignment horizontal="right" vertical="center" wrapText="1"/>
    </xf>
    <xf numFmtId="192" fontId="5" fillId="0" borderId="0" xfId="0" applyNumberFormat="1" applyFont="1" applyAlignment="1">
      <alignment horizontal="right" vertical="center" wrapText="1"/>
    </xf>
    <xf numFmtId="176" fontId="51" fillId="0" borderId="0" xfId="0" applyNumberFormat="1" applyFont="1" applyAlignment="1">
      <alignment horizontal="right" wrapText="1"/>
    </xf>
    <xf numFmtId="176" fontId="5" fillId="0" borderId="0" xfId="0" applyNumberFormat="1" applyFont="1" applyAlignment="1">
      <alignment horizontal="center" vertical="center" wrapText="1"/>
    </xf>
    <xf numFmtId="176" fontId="5" fillId="0" borderId="0" xfId="0" applyNumberFormat="1" applyFont="1" applyAlignment="1">
      <alignment vertical="center" wrapText="1"/>
    </xf>
    <xf numFmtId="176" fontId="10" fillId="0" borderId="0" xfId="0" applyNumberFormat="1" applyFont="1" applyAlignment="1">
      <alignment wrapText="1"/>
    </xf>
    <xf numFmtId="0" fontId="5" fillId="0" borderId="0" xfId="0" applyFont="1" applyAlignment="1">
      <alignment horizontal="center" vertical="center" wrapText="1"/>
    </xf>
    <xf numFmtId="3" fontId="5" fillId="0" borderId="0" xfId="0" applyNumberFormat="1" applyFont="1" applyAlignment="1">
      <alignment horizontal="right" vertical="center" wrapText="1"/>
    </xf>
    <xf numFmtId="0" fontId="10" fillId="0" borderId="0" xfId="0" applyFont="1" applyAlignment="1">
      <alignment wrapText="1"/>
    </xf>
    <xf numFmtId="0" fontId="4" fillId="0" borderId="0" xfId="0" applyFont="1" applyAlignment="1">
      <alignment vertical="center" wrapText="1"/>
    </xf>
    <xf numFmtId="0" fontId="4" fillId="0" borderId="0" xfId="0" applyFont="1" applyFill="1" applyAlignment="1">
      <alignment vertical="center" wrapText="1"/>
    </xf>
    <xf numFmtId="0" fontId="4" fillId="0" borderId="0" xfId="0" applyFont="1">
      <alignment vertical="center"/>
    </xf>
    <xf numFmtId="0" fontId="55" fillId="0" borderId="0" xfId="0" applyFont="1" applyAlignment="1"/>
    <xf numFmtId="176" fontId="57" fillId="0" borderId="0" xfId="0" applyNumberFormat="1" applyFont="1">
      <alignment vertical="center"/>
    </xf>
    <xf numFmtId="176" fontId="34" fillId="0" borderId="0" xfId="0" applyNumberFormat="1" applyFont="1" applyAlignment="1">
      <alignment horizontal="right" vertical="center" wrapText="1"/>
    </xf>
    <xf numFmtId="176" fontId="59" fillId="0" borderId="0" xfId="0" applyNumberFormat="1" applyFont="1">
      <alignment vertical="center"/>
    </xf>
    <xf numFmtId="41" fontId="5" fillId="0" borderId="0" xfId="0" applyNumberFormat="1" applyFont="1" applyAlignment="1">
      <alignment horizontal="right" vertical="center" wrapText="1"/>
    </xf>
    <xf numFmtId="0" fontId="60" fillId="0" borderId="0" xfId="0" applyFont="1" applyAlignment="1"/>
    <xf numFmtId="176" fontId="60" fillId="0" borderId="0" xfId="0" applyNumberFormat="1" applyFont="1" applyAlignment="1"/>
    <xf numFmtId="0" fontId="56" fillId="0" borderId="0" xfId="0" applyFont="1">
      <alignment vertical="center"/>
    </xf>
    <xf numFmtId="0" fontId="7" fillId="0" borderId="0" xfId="0" applyFont="1" applyFill="1" applyAlignment="1">
      <alignment horizontal="right" vertical="center"/>
    </xf>
    <xf numFmtId="0" fontId="61" fillId="0" borderId="0" xfId="0" applyFont="1" applyFill="1" applyBorder="1">
      <alignment vertical="center"/>
    </xf>
    <xf numFmtId="0" fontId="61" fillId="0" borderId="0" xfId="0" applyFont="1" applyFill="1" applyBorder="1" applyAlignment="1">
      <alignment vertical="center"/>
    </xf>
    <xf numFmtId="184" fontId="44" fillId="0" borderId="0" xfId="0" applyNumberFormat="1" applyFont="1">
      <alignment vertical="center"/>
    </xf>
    <xf numFmtId="43" fontId="44" fillId="0" borderId="0" xfId="0" applyNumberFormat="1" applyFont="1">
      <alignment vertical="center"/>
    </xf>
    <xf numFmtId="0" fontId="63" fillId="0" borderId="0" xfId="0" applyFont="1" applyFill="1" applyAlignment="1"/>
    <xf numFmtId="188" fontId="7" fillId="0" borderId="0" xfId="0" applyNumberFormat="1" applyFont="1" applyAlignment="1">
      <alignment horizontal="right" vertical="center"/>
    </xf>
    <xf numFmtId="188" fontId="5" fillId="0" borderId="0" xfId="0" applyNumberFormat="1" applyFont="1" applyAlignment="1">
      <alignment horizontal="center" vertical="center" wrapText="1"/>
    </xf>
    <xf numFmtId="188" fontId="7" fillId="0" borderId="0" xfId="0" applyNumberFormat="1" applyFont="1" applyFill="1" applyAlignment="1">
      <alignment horizontal="right" vertical="center" wrapText="1"/>
    </xf>
    <xf numFmtId="0" fontId="58" fillId="0" borderId="0" xfId="0" applyFont="1" applyAlignment="1"/>
    <xf numFmtId="188" fontId="26" fillId="0" borderId="0" xfId="0" applyNumberFormat="1" applyFont="1" applyAlignment="1">
      <alignment horizontal="right" vertical="center" wrapText="1"/>
    </xf>
    <xf numFmtId="176" fontId="4" fillId="0" borderId="0" xfId="0" applyNumberFormat="1" applyFont="1">
      <alignment vertical="center"/>
    </xf>
    <xf numFmtId="176" fontId="4" fillId="0" borderId="0" xfId="0" applyNumberFormat="1" applyFont="1" applyFill="1" applyAlignment="1">
      <alignment vertical="center" wrapText="1"/>
    </xf>
    <xf numFmtId="188" fontId="7" fillId="0" borderId="0" xfId="1" applyNumberFormat="1" applyFont="1" applyAlignment="1">
      <alignment horizontal="right" vertical="center"/>
    </xf>
    <xf numFmtId="0" fontId="7" fillId="2" borderId="0" xfId="0" applyFont="1" applyFill="1">
      <alignment vertical="center"/>
    </xf>
    <xf numFmtId="0" fontId="14" fillId="2" borderId="0" xfId="0" applyFont="1" applyFill="1">
      <alignment vertical="center"/>
    </xf>
    <xf numFmtId="0" fontId="34" fillId="2" borderId="0" xfId="0" applyFont="1" applyFill="1">
      <alignment vertical="center"/>
    </xf>
    <xf numFmtId="0" fontId="35" fillId="2" borderId="0" xfId="0" applyFont="1" applyFill="1">
      <alignment vertical="center"/>
    </xf>
    <xf numFmtId="0" fontId="54" fillId="2" borderId="0" xfId="26" applyFont="1" applyFill="1">
      <alignment vertical="center"/>
    </xf>
    <xf numFmtId="0" fontId="54" fillId="2" borderId="0" xfId="26" applyFont="1" applyFill="1" applyAlignment="1">
      <alignment vertical="center" wrapText="1"/>
    </xf>
    <xf numFmtId="0" fontId="14" fillId="2" borderId="0" xfId="0" applyFont="1" applyFill="1" applyAlignment="1">
      <alignment vertical="center" wrapText="1"/>
    </xf>
    <xf numFmtId="0" fontId="35" fillId="2" borderId="0" xfId="0" applyFont="1" applyFill="1" applyAlignment="1">
      <alignment horizontal="right" vertical="center"/>
    </xf>
    <xf numFmtId="176" fontId="7" fillId="0" borderId="0" xfId="0" applyNumberFormat="1" applyFont="1" applyAlignment="1">
      <alignment vertical="center" wrapText="1"/>
    </xf>
    <xf numFmtId="176" fontId="5" fillId="0" borderId="0" xfId="0" applyNumberFormat="1" applyFont="1" applyAlignment="1">
      <alignment vertical="center" wrapText="1"/>
    </xf>
    <xf numFmtId="3" fontId="5" fillId="0" borderId="0" xfId="0" applyNumberFormat="1" applyFont="1" applyAlignment="1">
      <alignment horizontal="right" vertical="center" wrapText="1"/>
    </xf>
    <xf numFmtId="0" fontId="40" fillId="4" borderId="0" xfId="0" applyFont="1" applyFill="1" applyAlignment="1"/>
    <xf numFmtId="176" fontId="23" fillId="0" borderId="0" xfId="0" applyNumberFormat="1" applyFont="1" applyFill="1">
      <alignment vertical="center"/>
    </xf>
    <xf numFmtId="176" fontId="5" fillId="0" borderId="0" xfId="0" applyNumberFormat="1" applyFont="1" applyFill="1" applyAlignment="1">
      <alignment horizontal="left" vertical="center" wrapText="1"/>
    </xf>
    <xf numFmtId="188" fontId="4" fillId="0" borderId="0" xfId="1" applyNumberFormat="1" applyFont="1" applyAlignment="1">
      <alignment horizontal="right" vertical="center"/>
    </xf>
    <xf numFmtId="0" fontId="4" fillId="0" borderId="0" xfId="0" applyFont="1" applyFill="1">
      <alignment vertical="center"/>
    </xf>
    <xf numFmtId="31" fontId="4" fillId="0" borderId="0" xfId="0" applyNumberFormat="1" applyFont="1" applyFill="1" applyAlignment="1">
      <alignment horizontal="center" vertical="center" wrapText="1"/>
    </xf>
    <xf numFmtId="0" fontId="4" fillId="0" borderId="0" xfId="0" applyFont="1" applyFill="1" applyAlignment="1">
      <alignment horizontal="center" vertical="center" wrapText="1"/>
    </xf>
    <xf numFmtId="0" fontId="4" fillId="0" borderId="0" xfId="0" applyFont="1" applyFill="1" applyBorder="1" applyAlignment="1">
      <alignment horizontal="right" vertical="center" wrapText="1"/>
    </xf>
    <xf numFmtId="3" fontId="65" fillId="0" borderId="0" xfId="0" applyNumberFormat="1" applyFont="1" applyFill="1" applyAlignment="1">
      <alignment vertical="center" wrapText="1"/>
    </xf>
    <xf numFmtId="0" fontId="4" fillId="0" borderId="0" xfId="0" applyFont="1" applyFill="1" applyBorder="1" applyAlignment="1">
      <alignment vertical="center" wrapText="1"/>
    </xf>
    <xf numFmtId="0" fontId="4" fillId="0" borderId="0" xfId="0" applyFont="1" applyFill="1" applyAlignment="1">
      <alignment horizontal="right" vertical="center" wrapText="1"/>
    </xf>
    <xf numFmtId="3" fontId="4" fillId="0" borderId="0" xfId="0" applyNumberFormat="1" applyFont="1" applyFill="1" applyAlignment="1">
      <alignment vertical="center" wrapText="1"/>
    </xf>
    <xf numFmtId="0" fontId="66" fillId="2" borderId="0" xfId="0" applyFont="1" applyFill="1" applyAlignment="1">
      <alignment wrapText="1"/>
    </xf>
    <xf numFmtId="185" fontId="4" fillId="0" borderId="0" xfId="0" applyNumberFormat="1" applyFont="1" applyAlignment="1">
      <alignment vertical="center" wrapText="1"/>
    </xf>
    <xf numFmtId="43" fontId="7" fillId="0" borderId="0" xfId="1" applyFont="1" applyAlignment="1">
      <alignment horizontal="right" vertical="center"/>
    </xf>
    <xf numFmtId="0" fontId="4" fillId="0" borderId="0" xfId="0" applyFont="1" applyAlignment="1"/>
    <xf numFmtId="0" fontId="23" fillId="0" borderId="0" xfId="0" applyFont="1" applyAlignment="1"/>
    <xf numFmtId="0" fontId="4" fillId="0" borderId="0" xfId="0" applyFont="1" applyFill="1" applyAlignment="1"/>
    <xf numFmtId="0" fontId="67" fillId="0" borderId="0" xfId="0" applyFont="1" applyAlignment="1"/>
    <xf numFmtId="0" fontId="23" fillId="0" borderId="0" xfId="0" applyFont="1">
      <alignment vertical="center"/>
    </xf>
    <xf numFmtId="0" fontId="23" fillId="0" borderId="5" xfId="0" applyFont="1" applyBorder="1" applyAlignment="1">
      <alignment horizontal="center" vertical="center" wrapText="1"/>
    </xf>
    <xf numFmtId="0" fontId="4" fillId="0" borderId="5" xfId="0" applyFont="1" applyBorder="1" applyAlignment="1">
      <alignment horizontal="right" vertical="center"/>
    </xf>
    <xf numFmtId="0" fontId="4" fillId="0" borderId="5" xfId="0" applyFont="1" applyBorder="1" applyAlignment="1">
      <alignment vertical="center" wrapText="1"/>
    </xf>
    <xf numFmtId="184" fontId="4" fillId="0" borderId="5" xfId="0" applyNumberFormat="1" applyFont="1" applyBorder="1" applyAlignment="1">
      <alignment vertical="center" wrapText="1"/>
    </xf>
    <xf numFmtId="0" fontId="4" fillId="0" borderId="5" xfId="0" applyFont="1" applyBorder="1" applyAlignment="1">
      <alignment horizontal="center" vertical="center"/>
    </xf>
    <xf numFmtId="3" fontId="4" fillId="0" borderId="5" xfId="0" applyNumberFormat="1" applyFont="1" applyBorder="1" applyAlignment="1">
      <alignment vertical="center" wrapText="1"/>
    </xf>
    <xf numFmtId="184" fontId="4" fillId="0" borderId="5" xfId="25" applyNumberFormat="1" applyFont="1" applyBorder="1">
      <alignment vertical="center"/>
    </xf>
    <xf numFmtId="0" fontId="23" fillId="0" borderId="5" xfId="0" applyFont="1" applyBorder="1" applyAlignment="1">
      <alignment vertical="center" wrapText="1"/>
    </xf>
    <xf numFmtId="3" fontId="23" fillId="0" borderId="5" xfId="0" applyNumberFormat="1" applyFont="1" applyBorder="1" applyAlignment="1">
      <alignment vertical="center" wrapText="1"/>
    </xf>
    <xf numFmtId="184" fontId="23" fillId="0" borderId="5" xfId="25" applyNumberFormat="1" applyFont="1" applyBorder="1">
      <alignment vertical="center"/>
    </xf>
    <xf numFmtId="0" fontId="68" fillId="0" borderId="0" xfId="0" applyFont="1" applyAlignment="1">
      <alignment vertical="center" wrapText="1"/>
    </xf>
    <xf numFmtId="0" fontId="69" fillId="0" borderId="0" xfId="0" applyFont="1" applyAlignment="1">
      <alignment vertical="center" wrapText="1"/>
    </xf>
    <xf numFmtId="3" fontId="4" fillId="0" borderId="0" xfId="0" applyNumberFormat="1" applyFont="1">
      <alignment vertical="center"/>
    </xf>
    <xf numFmtId="3" fontId="4" fillId="0" borderId="5" xfId="0" applyNumberFormat="1" applyFont="1" applyBorder="1" applyAlignment="1">
      <alignment horizontal="center" vertical="center" wrapText="1"/>
    </xf>
    <xf numFmtId="3" fontId="23" fillId="0" borderId="5" xfId="0" applyNumberFormat="1" applyFont="1" applyBorder="1" applyAlignment="1">
      <alignment horizontal="center" vertical="center" wrapText="1"/>
    </xf>
    <xf numFmtId="0" fontId="4" fillId="0" borderId="5" xfId="0" quotePrefix="1" applyNumberFormat="1" applyFont="1" applyBorder="1" applyAlignment="1">
      <alignment horizontal="center" vertical="center"/>
    </xf>
    <xf numFmtId="0" fontId="4" fillId="0" borderId="5" xfId="0" applyFont="1" applyBorder="1">
      <alignment vertical="center"/>
    </xf>
    <xf numFmtId="3" fontId="4" fillId="0" borderId="5" xfId="0" applyNumberFormat="1" applyFont="1" applyBorder="1" applyAlignment="1">
      <alignment horizontal="right" vertical="center"/>
    </xf>
    <xf numFmtId="184" fontId="23" fillId="0" borderId="5" xfId="25" applyNumberFormat="1" applyFont="1" applyBorder="1" applyAlignment="1">
      <alignment horizontal="right" vertical="center"/>
    </xf>
    <xf numFmtId="0" fontId="4" fillId="0" borderId="0" xfId="0" applyFont="1" applyBorder="1" applyAlignment="1">
      <alignment vertical="center"/>
    </xf>
    <xf numFmtId="3" fontId="4" fillId="0" borderId="0" xfId="0" applyNumberFormat="1" applyFont="1" applyBorder="1" applyAlignment="1">
      <alignment horizontal="right" vertical="center"/>
    </xf>
    <xf numFmtId="184" fontId="23" fillId="0" borderId="0" xfId="25" applyNumberFormat="1" applyFont="1" applyBorder="1" applyAlignment="1">
      <alignment horizontal="right" vertical="center"/>
    </xf>
    <xf numFmtId="0" fontId="23" fillId="0" borderId="5" xfId="0" applyFont="1" applyBorder="1">
      <alignment vertical="center"/>
    </xf>
    <xf numFmtId="3" fontId="23" fillId="0" borderId="5" xfId="0" applyNumberFormat="1" applyFont="1" applyBorder="1" applyAlignment="1">
      <alignment horizontal="right" vertical="center"/>
    </xf>
    <xf numFmtId="184" fontId="4" fillId="0" borderId="5" xfId="25" applyNumberFormat="1" applyFont="1" applyBorder="1" applyAlignment="1">
      <alignment horizontal="right" vertical="center"/>
    </xf>
    <xf numFmtId="0" fontId="23" fillId="0" borderId="5" xfId="0" applyFont="1" applyBorder="1" applyAlignment="1">
      <alignment horizontal="right" vertical="center"/>
    </xf>
    <xf numFmtId="0" fontId="4" fillId="0" borderId="0" xfId="0" applyFont="1" applyBorder="1">
      <alignment vertical="center"/>
    </xf>
    <xf numFmtId="3" fontId="23" fillId="0" borderId="0" xfId="0" applyNumberFormat="1" applyFont="1" applyBorder="1" applyAlignment="1">
      <alignment horizontal="right" vertical="center"/>
    </xf>
    <xf numFmtId="0" fontId="4" fillId="0" borderId="0" xfId="0" applyFont="1" applyBorder="1" applyAlignment="1">
      <alignment horizontal="left" vertical="center" wrapText="1"/>
    </xf>
    <xf numFmtId="184" fontId="23" fillId="0" borderId="5" xfId="0" applyNumberFormat="1" applyFont="1" applyBorder="1" applyAlignment="1">
      <alignment horizontal="right" vertical="center"/>
    </xf>
    <xf numFmtId="184" fontId="4" fillId="0" borderId="0" xfId="25" applyNumberFormat="1" applyFont="1">
      <alignment vertical="center"/>
    </xf>
    <xf numFmtId="184" fontId="4" fillId="0" borderId="5" xfId="0" applyNumberFormat="1" applyFont="1" applyBorder="1" applyAlignment="1">
      <alignment horizontal="right" vertical="center"/>
    </xf>
    <xf numFmtId="184" fontId="4" fillId="0" borderId="0" xfId="0" applyNumberFormat="1" applyFont="1" applyBorder="1" applyAlignment="1">
      <alignment horizontal="right" vertical="center"/>
    </xf>
    <xf numFmtId="184" fontId="23" fillId="0" borderId="0" xfId="0" applyNumberFormat="1" applyFont="1" applyBorder="1" applyAlignment="1">
      <alignment horizontal="right" vertical="center"/>
    </xf>
    <xf numFmtId="0" fontId="23" fillId="0" borderId="5" xfId="0" applyFont="1" applyBorder="1" applyAlignment="1">
      <alignment horizontal="center" vertical="center"/>
    </xf>
    <xf numFmtId="0" fontId="23" fillId="0" borderId="5" xfId="0" applyFont="1" applyBorder="1" applyAlignment="1">
      <alignment horizontal="left" vertical="center"/>
    </xf>
    <xf numFmtId="184" fontId="4" fillId="0" borderId="5" xfId="25" applyNumberFormat="1" applyFont="1" applyBorder="1" applyAlignment="1">
      <alignment horizontal="center" vertical="center"/>
    </xf>
    <xf numFmtId="184" fontId="4" fillId="0" borderId="0" xfId="0" applyNumberFormat="1" applyFont="1">
      <alignment vertical="center"/>
    </xf>
    <xf numFmtId="0" fontId="23" fillId="0" borderId="5" xfId="0" applyFont="1" applyBorder="1" applyAlignment="1">
      <alignment horizontal="right" vertical="center" wrapText="1"/>
    </xf>
    <xf numFmtId="0" fontId="23" fillId="0" borderId="5" xfId="0" applyFont="1" applyBorder="1" applyAlignment="1">
      <alignment horizontal="left" vertical="center" wrapText="1"/>
    </xf>
    <xf numFmtId="184" fontId="4" fillId="0" borderId="5" xfId="0" applyNumberFormat="1" applyFont="1" applyBorder="1">
      <alignment vertical="center"/>
    </xf>
    <xf numFmtId="0" fontId="4" fillId="0" borderId="5" xfId="0" applyFont="1" applyBorder="1" applyAlignment="1">
      <alignment horizontal="right" vertical="center" wrapText="1"/>
    </xf>
    <xf numFmtId="3" fontId="23" fillId="0" borderId="5" xfId="0" applyNumberFormat="1" applyFont="1" applyBorder="1">
      <alignment vertical="center"/>
    </xf>
    <xf numFmtId="9" fontId="23" fillId="0" borderId="5" xfId="25" applyFont="1" applyBorder="1">
      <alignment vertical="center"/>
    </xf>
    <xf numFmtId="0" fontId="4" fillId="0" borderId="5" xfId="0" applyFont="1" applyBorder="1" applyAlignment="1">
      <alignment horizontal="left" vertical="center"/>
    </xf>
    <xf numFmtId="3" fontId="4" fillId="0" borderId="5" xfId="0" applyNumberFormat="1" applyFont="1" applyBorder="1">
      <alignment vertical="center"/>
    </xf>
    <xf numFmtId="9" fontId="4" fillId="0" borderId="5" xfId="25" applyFont="1" applyBorder="1">
      <alignment vertical="center"/>
    </xf>
    <xf numFmtId="0" fontId="4" fillId="0" borderId="0" xfId="0" applyFont="1" applyBorder="1" applyAlignment="1">
      <alignment horizontal="left" vertical="center"/>
    </xf>
    <xf numFmtId="3" fontId="23" fillId="0" borderId="0" xfId="0" applyNumberFormat="1" applyFont="1" applyBorder="1">
      <alignment vertical="center"/>
    </xf>
    <xf numFmtId="9" fontId="23" fillId="0" borderId="0" xfId="25" applyFont="1" applyBorder="1">
      <alignment vertical="center"/>
    </xf>
    <xf numFmtId="0" fontId="4" fillId="0" borderId="0" xfId="0" applyFont="1" applyBorder="1" applyAlignment="1">
      <alignment horizontal="right" vertical="center"/>
    </xf>
    <xf numFmtId="43" fontId="4" fillId="0" borderId="0" xfId="1" applyFont="1" applyBorder="1">
      <alignment vertical="center"/>
    </xf>
    <xf numFmtId="9" fontId="4" fillId="0" borderId="0" xfId="0" applyNumberFormat="1" applyFont="1">
      <alignment vertical="center"/>
    </xf>
    <xf numFmtId="0" fontId="4" fillId="0" borderId="5" xfId="0" applyFont="1" applyBorder="1" applyAlignment="1">
      <alignment horizontal="left" vertical="center" wrapText="1"/>
    </xf>
    <xf numFmtId="10" fontId="23" fillId="0" borderId="5" xfId="0" applyNumberFormat="1" applyFont="1" applyBorder="1" applyAlignment="1">
      <alignment horizontal="right" vertical="center" wrapText="1"/>
    </xf>
    <xf numFmtId="0" fontId="4" fillId="0" borderId="5" xfId="0" applyFont="1" applyBorder="1" applyAlignment="1">
      <alignment horizontal="justify" vertical="center" wrapText="1"/>
    </xf>
    <xf numFmtId="3" fontId="4" fillId="0" borderId="5" xfId="0" applyNumberFormat="1" applyFont="1" applyBorder="1" applyAlignment="1">
      <alignment horizontal="right" vertical="center" wrapText="1"/>
    </xf>
    <xf numFmtId="184" fontId="4" fillId="0" borderId="5" xfId="25" applyNumberFormat="1" applyFont="1" applyBorder="1" applyAlignment="1">
      <alignment horizontal="right" vertical="center" wrapText="1"/>
    </xf>
    <xf numFmtId="0" fontId="4" fillId="0" borderId="0" xfId="0" applyFont="1" applyBorder="1" applyAlignment="1">
      <alignment horizontal="justify" vertical="center" wrapText="1"/>
    </xf>
    <xf numFmtId="3" fontId="4" fillId="0" borderId="0" xfId="0" applyNumberFormat="1" applyFont="1" applyBorder="1" applyAlignment="1">
      <alignment horizontal="right" vertical="center" wrapText="1"/>
    </xf>
    <xf numFmtId="184" fontId="4" fillId="0" borderId="0" xfId="25" applyNumberFormat="1" applyFont="1" applyBorder="1" applyAlignment="1">
      <alignment horizontal="right" vertical="center" wrapText="1"/>
    </xf>
    <xf numFmtId="3" fontId="23" fillId="0" borderId="5" xfId="0" applyNumberFormat="1" applyFont="1" applyBorder="1" applyAlignment="1">
      <alignment horizontal="right" vertical="center" wrapText="1"/>
    </xf>
    <xf numFmtId="184" fontId="23" fillId="0" borderId="5" xfId="25" applyNumberFormat="1" applyFont="1" applyBorder="1" applyAlignment="1">
      <alignment horizontal="right" vertical="center" wrapText="1"/>
    </xf>
    <xf numFmtId="31" fontId="23" fillId="0" borderId="5" xfId="0" applyNumberFormat="1" applyFont="1" applyBorder="1" applyAlignment="1">
      <alignment horizontal="right" vertical="center" wrapText="1"/>
    </xf>
    <xf numFmtId="0" fontId="4" fillId="0" borderId="0" xfId="0" applyFont="1" applyAlignment="1">
      <alignment horizontal="center" vertical="center" wrapText="1"/>
    </xf>
    <xf numFmtId="177" fontId="4" fillId="0" borderId="5" xfId="1" applyNumberFormat="1" applyFont="1" applyBorder="1">
      <alignment vertical="center"/>
    </xf>
    <xf numFmtId="31" fontId="4" fillId="0" borderId="5" xfId="0" applyNumberFormat="1" applyFont="1" applyBorder="1" applyAlignment="1">
      <alignment horizontal="right" vertical="center" wrapText="1"/>
    </xf>
    <xf numFmtId="4" fontId="4" fillId="0" borderId="0" xfId="0" applyNumberFormat="1" applyFont="1">
      <alignment vertical="center"/>
    </xf>
    <xf numFmtId="177" fontId="4" fillId="0" borderId="0" xfId="1" applyNumberFormat="1" applyFont="1">
      <alignment vertical="center"/>
    </xf>
    <xf numFmtId="183" fontId="23" fillId="0" borderId="5" xfId="1" applyNumberFormat="1" applyFont="1" applyBorder="1" applyAlignment="1">
      <alignment horizontal="left" vertical="center" wrapText="1"/>
    </xf>
    <xf numFmtId="177" fontId="23" fillId="0" borderId="5" xfId="1" applyNumberFormat="1" applyFont="1" applyBorder="1" applyAlignment="1">
      <alignment horizontal="left" vertical="center" wrapText="1"/>
    </xf>
    <xf numFmtId="9" fontId="4" fillId="0" borderId="5" xfId="0" applyNumberFormat="1" applyFont="1" applyBorder="1">
      <alignment vertical="center"/>
    </xf>
    <xf numFmtId="0" fontId="4" fillId="0" borderId="0" xfId="0" applyFont="1" applyAlignment="1">
      <alignment horizontal="left" vertical="center"/>
    </xf>
    <xf numFmtId="0" fontId="70" fillId="0" borderId="0" xfId="0" applyFont="1" applyAlignment="1"/>
    <xf numFmtId="0" fontId="4" fillId="0" borderId="0" xfId="0" applyFont="1" applyFill="1" applyAlignment="1">
      <alignment horizontal="right" vertical="center"/>
    </xf>
    <xf numFmtId="176" fontId="5" fillId="0" borderId="0" xfId="0" applyNumberFormat="1" applyFont="1" applyAlignment="1">
      <alignment vertical="center" wrapText="1"/>
    </xf>
    <xf numFmtId="0" fontId="5" fillId="0" borderId="0" xfId="0" applyFont="1" applyAlignment="1">
      <alignment horizontal="center" vertical="center" wrapText="1"/>
    </xf>
    <xf numFmtId="185" fontId="4" fillId="0" borderId="0" xfId="0" applyNumberFormat="1" applyFont="1" applyFill="1" applyAlignment="1">
      <alignment horizontal="right" vertical="center" wrapText="1"/>
    </xf>
    <xf numFmtId="176" fontId="4" fillId="0" borderId="0" xfId="0" applyNumberFormat="1" applyFont="1" applyFill="1" applyAlignment="1">
      <alignment wrapText="1"/>
    </xf>
    <xf numFmtId="176" fontId="4" fillId="0" borderId="0" xfId="0" applyNumberFormat="1" applyFont="1" applyFill="1" applyAlignment="1">
      <alignment horizontal="center" vertical="center" wrapText="1"/>
    </xf>
    <xf numFmtId="176" fontId="4" fillId="0" borderId="0" xfId="0" applyNumberFormat="1" applyFont="1" applyFill="1">
      <alignment vertical="center"/>
    </xf>
    <xf numFmtId="188" fontId="4" fillId="0" borderId="0" xfId="0" applyNumberFormat="1" applyFont="1" applyFill="1">
      <alignment vertical="center"/>
    </xf>
    <xf numFmtId="188" fontId="4" fillId="0" borderId="0" xfId="0" applyNumberFormat="1" applyFont="1" applyFill="1" applyAlignment="1">
      <alignment horizontal="right" vertical="center"/>
    </xf>
    <xf numFmtId="188" fontId="4" fillId="0" borderId="0" xfId="0" applyNumberFormat="1" applyFont="1" applyFill="1" applyAlignment="1">
      <alignment vertical="center" wrapText="1"/>
    </xf>
    <xf numFmtId="188" fontId="4" fillId="0" borderId="0" xfId="0" applyNumberFormat="1" applyFont="1" applyFill="1" applyAlignment="1">
      <alignment horizontal="right" vertical="center" wrapText="1"/>
    </xf>
    <xf numFmtId="176" fontId="4" fillId="0" borderId="0" xfId="0" applyNumberFormat="1" applyFont="1" applyFill="1" applyAlignment="1">
      <alignment horizontal="right" vertical="center"/>
    </xf>
    <xf numFmtId="176" fontId="4" fillId="0" borderId="0" xfId="0" applyNumberFormat="1" applyFont="1" applyFill="1" applyAlignment="1">
      <alignment horizontal="right" vertical="center" wrapText="1"/>
    </xf>
    <xf numFmtId="176" fontId="23" fillId="0" borderId="0" xfId="0" applyNumberFormat="1" applyFont="1" applyFill="1" applyAlignment="1">
      <alignment vertical="center" wrapText="1"/>
    </xf>
    <xf numFmtId="176" fontId="69" fillId="0" borderId="0" xfId="0" applyNumberFormat="1" applyFont="1" applyFill="1" applyAlignment="1">
      <alignment vertical="center" wrapText="1"/>
    </xf>
    <xf numFmtId="31" fontId="5" fillId="0" borderId="0" xfId="0" applyNumberFormat="1" applyFont="1" applyFill="1" applyAlignment="1">
      <alignment vertical="center" wrapText="1"/>
    </xf>
    <xf numFmtId="0" fontId="5" fillId="0" borderId="0" xfId="0" applyFont="1" applyFill="1" applyAlignment="1">
      <alignment horizontal="center" vertical="center" wrapText="1"/>
    </xf>
    <xf numFmtId="0" fontId="22" fillId="0" borderId="0" xfId="0" applyFont="1" applyFill="1" applyAlignment="1">
      <alignment vertical="center" wrapText="1"/>
    </xf>
    <xf numFmtId="177" fontId="7" fillId="0" borderId="0" xfId="1" applyNumberFormat="1" applyFont="1" applyFill="1" applyAlignment="1">
      <alignment vertical="center" wrapText="1"/>
    </xf>
    <xf numFmtId="177" fontId="5" fillId="0" borderId="0" xfId="1" applyNumberFormat="1" applyFont="1" applyFill="1" applyAlignment="1">
      <alignment vertical="center" wrapText="1"/>
    </xf>
    <xf numFmtId="184" fontId="7" fillId="0" borderId="0" xfId="25" applyNumberFormat="1" applyFont="1" applyFill="1" applyAlignment="1">
      <alignment horizontal="right" vertical="center"/>
    </xf>
    <xf numFmtId="184" fontId="7" fillId="0" borderId="0" xfId="0" applyNumberFormat="1" applyFont="1" applyFill="1" applyAlignment="1">
      <alignment horizontal="right" vertical="center"/>
    </xf>
    <xf numFmtId="0" fontId="7" fillId="0" borderId="0" xfId="0" applyFont="1" applyFill="1" applyAlignment="1">
      <alignment vertical="center"/>
    </xf>
    <xf numFmtId="0" fontId="34" fillId="0" borderId="0" xfId="0" applyFont="1" applyFill="1" applyAlignment="1">
      <alignment vertical="center" wrapText="1"/>
    </xf>
    <xf numFmtId="177" fontId="34" fillId="0" borderId="0" xfId="1" applyNumberFormat="1" applyFont="1" applyFill="1" applyAlignment="1">
      <alignment vertical="center"/>
    </xf>
    <xf numFmtId="184" fontId="34" fillId="0" borderId="0" xfId="25" applyNumberFormat="1" applyFont="1" applyFill="1" applyAlignment="1">
      <alignment horizontal="right" vertical="center"/>
    </xf>
    <xf numFmtId="0" fontId="7" fillId="0" borderId="0" xfId="0" applyFont="1" applyFill="1" applyAlignment="1">
      <alignment horizontal="left" vertical="center" indent="1"/>
    </xf>
    <xf numFmtId="177" fontId="7" fillId="0" borderId="0" xfId="1" applyNumberFormat="1" applyFont="1" applyFill="1" applyAlignment="1">
      <alignment vertical="center"/>
    </xf>
    <xf numFmtId="0" fontId="4" fillId="0" borderId="0" xfId="0" applyFont="1" applyFill="1" applyAlignment="1">
      <alignment horizontal="left" vertical="center" indent="1"/>
    </xf>
    <xf numFmtId="177" fontId="4" fillId="0" borderId="0" xfId="1" applyNumberFormat="1" applyFont="1" applyFill="1" applyAlignment="1">
      <alignment vertical="center"/>
    </xf>
    <xf numFmtId="184" fontId="4" fillId="0" borderId="0" xfId="25" applyNumberFormat="1" applyFont="1" applyFill="1" applyAlignment="1">
      <alignment horizontal="right" vertical="center"/>
    </xf>
    <xf numFmtId="0" fontId="4" fillId="0" borderId="0" xfId="0" applyFont="1" applyFill="1" applyAlignment="1">
      <alignment horizontal="left" vertical="center" wrapText="1" indent="1"/>
    </xf>
    <xf numFmtId="0" fontId="23" fillId="0" borderId="0" xfId="0" applyFont="1" applyFill="1" applyAlignment="1">
      <alignment vertical="center" wrapText="1"/>
    </xf>
    <xf numFmtId="177" fontId="23" fillId="0" borderId="0" xfId="1" applyNumberFormat="1" applyFont="1" applyFill="1" applyAlignment="1">
      <alignment vertical="center"/>
    </xf>
    <xf numFmtId="184" fontId="23" fillId="0" borderId="0" xfId="25" applyNumberFormat="1" applyFont="1" applyFill="1" applyAlignment="1">
      <alignment horizontal="right" vertical="center"/>
    </xf>
    <xf numFmtId="177" fontId="4" fillId="0" borderId="0" xfId="1" applyNumberFormat="1" applyFont="1" applyFill="1" applyAlignment="1">
      <alignment vertical="center" wrapText="1"/>
    </xf>
    <xf numFmtId="0" fontId="7" fillId="0" borderId="0" xfId="0" applyFont="1" applyFill="1" applyAlignment="1">
      <alignment horizontal="left" vertical="center" wrapText="1" indent="1"/>
    </xf>
    <xf numFmtId="177" fontId="4" fillId="0" borderId="0" xfId="1" applyNumberFormat="1" applyFont="1" applyFill="1" applyBorder="1" applyAlignment="1">
      <alignment vertical="center" wrapText="1"/>
    </xf>
    <xf numFmtId="2" fontId="23" fillId="0" borderId="0" xfId="0" applyNumberFormat="1" applyFont="1" applyFill="1" applyBorder="1" applyAlignment="1">
      <alignment vertical="center" wrapText="1"/>
    </xf>
    <xf numFmtId="2" fontId="7" fillId="0" borderId="0" xfId="0" applyNumberFormat="1" applyFont="1" applyFill="1" applyAlignment="1">
      <alignment vertical="center"/>
    </xf>
    <xf numFmtId="1" fontId="7" fillId="0" borderId="0" xfId="0" applyNumberFormat="1" applyFont="1" applyFill="1" applyAlignment="1">
      <alignment vertical="center"/>
    </xf>
    <xf numFmtId="1" fontId="7" fillId="0" borderId="0" xfId="25" applyNumberFormat="1" applyFont="1" applyFill="1" applyAlignment="1">
      <alignment vertical="center"/>
    </xf>
    <xf numFmtId="3" fontId="7" fillId="0" borderId="0" xfId="0" applyNumberFormat="1" applyFont="1" applyFill="1" applyAlignment="1">
      <alignment vertical="center"/>
    </xf>
    <xf numFmtId="185" fontId="7" fillId="0" borderId="0" xfId="0" applyNumberFormat="1" applyFont="1" applyFill="1" applyAlignment="1">
      <alignment vertical="center"/>
    </xf>
    <xf numFmtId="0" fontId="34" fillId="0" borderId="0" xfId="0" applyFont="1" applyFill="1">
      <alignment vertical="center"/>
    </xf>
    <xf numFmtId="187" fontId="34" fillId="0" borderId="0" xfId="1" applyNumberFormat="1" applyFont="1" applyFill="1" applyAlignment="1">
      <alignment vertical="center"/>
    </xf>
    <xf numFmtId="177" fontId="34" fillId="0" borderId="0" xfId="1" applyNumberFormat="1" applyFont="1" applyFill="1" applyAlignment="1">
      <alignment vertical="center" wrapText="1"/>
    </xf>
    <xf numFmtId="3" fontId="7" fillId="0" borderId="0" xfId="1" applyNumberFormat="1" applyFont="1" applyFill="1" applyAlignment="1">
      <alignment vertical="center"/>
    </xf>
    <xf numFmtId="184" fontId="7" fillId="0" borderId="0" xfId="0" applyNumberFormat="1" applyFont="1" applyFill="1" applyAlignment="1">
      <alignment vertical="center"/>
    </xf>
    <xf numFmtId="187" fontId="7" fillId="0" borderId="0" xfId="0" applyNumberFormat="1" applyFont="1" applyFill="1" applyAlignment="1">
      <alignment vertical="center"/>
    </xf>
    <xf numFmtId="0" fontId="34" fillId="0" borderId="0" xfId="0" applyFont="1" applyFill="1" applyAlignment="1">
      <alignment vertical="center"/>
    </xf>
    <xf numFmtId="195" fontId="7" fillId="0" borderId="0" xfId="0" applyNumberFormat="1" applyFont="1" applyFill="1" applyAlignment="1">
      <alignment vertical="center"/>
    </xf>
    <xf numFmtId="0" fontId="34" fillId="0" borderId="0" xfId="0" applyFont="1" applyFill="1" applyAlignment="1">
      <alignment horizontal="justify" vertical="center" wrapText="1"/>
    </xf>
    <xf numFmtId="0" fontId="7" fillId="0" borderId="0" xfId="0" applyFont="1" applyFill="1" applyAlignment="1">
      <alignment horizontal="justify" vertical="center" wrapText="1"/>
    </xf>
    <xf numFmtId="3" fontId="7" fillId="0" borderId="0" xfId="0" applyNumberFormat="1" applyFont="1" applyFill="1" applyAlignment="1">
      <alignment vertical="center" wrapText="1"/>
    </xf>
    <xf numFmtId="0" fontId="7" fillId="0" borderId="0" xfId="0" applyFont="1" applyFill="1" applyBorder="1" applyAlignment="1">
      <alignment horizontal="justify" vertical="center" wrapText="1"/>
    </xf>
    <xf numFmtId="0" fontId="7" fillId="0" borderId="0" xfId="0" applyFont="1" applyFill="1" applyBorder="1" applyAlignment="1">
      <alignment vertical="center" wrapText="1"/>
    </xf>
    <xf numFmtId="184" fontId="7" fillId="0" borderId="0" xfId="0" applyNumberFormat="1" applyFont="1" applyFill="1" applyAlignment="1">
      <alignment vertical="center" wrapText="1"/>
    </xf>
    <xf numFmtId="184" fontId="7" fillId="0" borderId="0" xfId="0" applyNumberFormat="1" applyFont="1" applyFill="1" applyBorder="1" applyAlignment="1">
      <alignment vertical="center" wrapText="1"/>
    </xf>
    <xf numFmtId="177" fontId="7" fillId="0" borderId="0" xfId="0" applyNumberFormat="1" applyFont="1" applyFill="1" applyAlignment="1">
      <alignment vertical="center"/>
    </xf>
    <xf numFmtId="0" fontId="7" fillId="0" borderId="0" xfId="0" applyFont="1" applyFill="1" applyBorder="1" applyAlignment="1">
      <alignment horizontal="left" vertical="center" wrapText="1" indent="1"/>
    </xf>
    <xf numFmtId="177" fontId="7" fillId="0" borderId="0" xfId="1" applyNumberFormat="1" applyFont="1" applyFill="1" applyBorder="1" applyAlignment="1">
      <alignment vertical="center" wrapText="1"/>
    </xf>
    <xf numFmtId="184" fontId="7" fillId="0" borderId="0" xfId="25" applyNumberFormat="1" applyFont="1" applyFill="1">
      <alignment vertical="center"/>
    </xf>
    <xf numFmtId="43" fontId="7" fillId="0" borderId="0" xfId="1" applyNumberFormat="1" applyFont="1" applyFill="1" applyBorder="1" applyAlignment="1">
      <alignment vertical="center" wrapText="1"/>
    </xf>
    <xf numFmtId="0" fontId="40" fillId="3" borderId="0" xfId="0" applyFont="1" applyFill="1" applyBorder="1" applyAlignment="1"/>
    <xf numFmtId="0" fontId="14" fillId="4" borderId="0" xfId="0" applyFont="1" applyFill="1" applyBorder="1" applyAlignment="1"/>
    <xf numFmtId="0" fontId="13" fillId="4" borderId="0" xfId="0" applyFont="1" applyFill="1" applyBorder="1" applyAlignment="1"/>
    <xf numFmtId="0" fontId="7" fillId="0" borderId="0" xfId="0" applyFont="1" applyAlignment="1">
      <alignment vertical="center"/>
    </xf>
    <xf numFmtId="3" fontId="4" fillId="0" borderId="0" xfId="0" applyNumberFormat="1" applyFont="1" applyFill="1" applyAlignment="1">
      <alignment horizontal="right" vertical="center" wrapText="1"/>
    </xf>
    <xf numFmtId="0" fontId="75" fillId="0" borderId="0" xfId="0" applyFont="1" applyAlignment="1"/>
    <xf numFmtId="0" fontId="76" fillId="0" borderId="0" xfId="0" applyFont="1" applyAlignment="1"/>
    <xf numFmtId="0" fontId="72" fillId="0" borderId="0" xfId="0" applyFont="1">
      <alignment vertical="center"/>
    </xf>
    <xf numFmtId="0" fontId="72" fillId="3" borderId="0" xfId="0" applyFont="1" applyFill="1" applyAlignment="1"/>
    <xf numFmtId="0" fontId="72" fillId="4" borderId="0" xfId="0" applyFont="1" applyFill="1" applyAlignment="1"/>
    <xf numFmtId="0" fontId="76" fillId="4" borderId="0" xfId="0" applyFont="1" applyFill="1" applyAlignment="1"/>
    <xf numFmtId="0" fontId="4" fillId="0" borderId="0" xfId="0" applyFont="1" applyFill="1" applyAlignment="1">
      <alignment horizontal="justify" vertical="center"/>
    </xf>
    <xf numFmtId="0" fontId="4" fillId="0" borderId="0" xfId="0" applyFont="1" applyFill="1" applyAlignment="1">
      <alignment horizontal="center" vertical="center"/>
    </xf>
    <xf numFmtId="0" fontId="23" fillId="0" borderId="0" xfId="0" applyFont="1" applyFill="1">
      <alignment vertical="center"/>
    </xf>
    <xf numFmtId="0" fontId="4" fillId="0" borderId="0" xfId="0" applyFont="1" applyFill="1" applyAlignment="1">
      <alignment wrapText="1"/>
    </xf>
    <xf numFmtId="177" fontId="4" fillId="0" borderId="0" xfId="1" applyNumberFormat="1" applyFont="1" applyFill="1" applyAlignment="1">
      <alignment horizontal="right" vertical="center" wrapText="1"/>
    </xf>
    <xf numFmtId="186" fontId="4" fillId="0" borderId="0" xfId="0" applyNumberFormat="1" applyFont="1" applyFill="1" applyAlignment="1">
      <alignment horizontal="right" vertical="center" wrapText="1"/>
    </xf>
    <xf numFmtId="0" fontId="4" fillId="0" borderId="0" xfId="0" applyFont="1" applyFill="1" applyAlignment="1">
      <alignment horizontal="right" wrapText="1"/>
    </xf>
    <xf numFmtId="3" fontId="4" fillId="0" borderId="0" xfId="0" applyNumberFormat="1" applyFont="1" applyFill="1" applyAlignment="1">
      <alignment horizontal="right" vertical="center"/>
    </xf>
    <xf numFmtId="43" fontId="4" fillId="0" borderId="0" xfId="1" applyFont="1" applyFill="1" applyAlignment="1">
      <alignment horizontal="right" vertical="center" wrapText="1"/>
    </xf>
    <xf numFmtId="4" fontId="4" fillId="0" borderId="0" xfId="0" applyNumberFormat="1" applyFont="1" applyFill="1" applyAlignment="1">
      <alignment horizontal="right" vertical="center"/>
    </xf>
    <xf numFmtId="0" fontId="23" fillId="0" borderId="0" xfId="0" applyFont="1" applyFill="1" applyAlignment="1">
      <alignment vertical="center"/>
    </xf>
    <xf numFmtId="185" fontId="4" fillId="0" borderId="0" xfId="0" applyNumberFormat="1" applyFont="1" applyFill="1" applyAlignment="1">
      <alignment horizontal="right" vertical="center"/>
    </xf>
    <xf numFmtId="177" fontId="4" fillId="0" borderId="0" xfId="1" quotePrefix="1" applyNumberFormat="1" applyFont="1" applyFill="1" applyAlignment="1">
      <alignment horizontal="right" vertical="center" wrapText="1"/>
    </xf>
    <xf numFmtId="3" fontId="4" fillId="0" borderId="0" xfId="1" applyNumberFormat="1" applyFont="1" applyFill="1" applyAlignment="1">
      <alignment horizontal="right" vertical="center" wrapText="1"/>
    </xf>
    <xf numFmtId="177" fontId="4" fillId="0" borderId="0" xfId="1" applyNumberFormat="1" applyFont="1" applyFill="1" applyAlignment="1">
      <alignment horizontal="right" vertical="center"/>
    </xf>
    <xf numFmtId="3" fontId="4" fillId="0" borderId="0" xfId="0" applyNumberFormat="1" applyFont="1" applyFill="1" applyBorder="1" applyAlignment="1">
      <alignment horizontal="right" vertical="center"/>
    </xf>
    <xf numFmtId="0" fontId="4" fillId="0" borderId="0" xfId="0" quotePrefix="1" applyFont="1" applyFill="1">
      <alignment vertical="center"/>
    </xf>
    <xf numFmtId="0" fontId="70" fillId="2" borderId="0" xfId="0" applyFont="1" applyFill="1">
      <alignment vertical="center"/>
    </xf>
    <xf numFmtId="0" fontId="72" fillId="2" borderId="0" xfId="0" applyFont="1" applyFill="1">
      <alignment vertical="center"/>
    </xf>
    <xf numFmtId="0" fontId="77" fillId="2" borderId="0" xfId="26" applyFont="1" applyFill="1">
      <alignment vertical="center"/>
    </xf>
    <xf numFmtId="0" fontId="72" fillId="2" borderId="0" xfId="0" applyFont="1" applyFill="1" applyAlignment="1">
      <alignment vertical="center" wrapText="1"/>
    </xf>
    <xf numFmtId="0" fontId="71" fillId="2" borderId="0" xfId="0" applyFont="1" applyFill="1" applyAlignment="1">
      <alignment vertical="center" wrapText="1"/>
    </xf>
    <xf numFmtId="183" fontId="7" fillId="0" borderId="0" xfId="1" applyNumberFormat="1" applyFont="1" applyFill="1" applyAlignment="1">
      <alignment vertical="center"/>
    </xf>
    <xf numFmtId="183" fontId="4" fillId="0" borderId="0" xfId="1" applyNumberFormat="1" applyFont="1" applyFill="1" applyAlignment="1">
      <alignment horizontal="right" vertical="center" wrapText="1"/>
    </xf>
    <xf numFmtId="185" fontId="4" fillId="0" borderId="0" xfId="0" applyNumberFormat="1" applyFont="1" applyFill="1" applyAlignment="1">
      <alignment vertical="center" wrapText="1"/>
    </xf>
    <xf numFmtId="183" fontId="4" fillId="0" borderId="0" xfId="0" applyNumberFormat="1" applyFont="1" applyFill="1">
      <alignment vertical="center"/>
    </xf>
    <xf numFmtId="186" fontId="4" fillId="0" borderId="0" xfId="0" applyNumberFormat="1" applyFont="1" applyFill="1" applyAlignment="1">
      <alignment vertical="center" wrapText="1"/>
    </xf>
    <xf numFmtId="0" fontId="4" fillId="0" borderId="0" xfId="0" applyFont="1" applyFill="1" applyAlignment="1">
      <alignment vertical="center"/>
    </xf>
    <xf numFmtId="3" fontId="7" fillId="0" borderId="0" xfId="0" applyNumberFormat="1" applyFont="1">
      <alignment vertical="center"/>
    </xf>
    <xf numFmtId="0" fontId="4" fillId="4" borderId="0" xfId="0" applyFont="1" applyFill="1" applyAlignment="1">
      <alignment horizontal="right" vertical="center"/>
    </xf>
    <xf numFmtId="10" fontId="7" fillId="0" borderId="0" xfId="25" applyNumberFormat="1" applyFont="1" applyFill="1" applyAlignment="1">
      <alignment vertical="center"/>
    </xf>
    <xf numFmtId="9" fontId="7" fillId="0" borderId="0" xfId="0" applyNumberFormat="1" applyFont="1" applyFill="1">
      <alignment vertical="center"/>
    </xf>
    <xf numFmtId="185" fontId="7" fillId="0" borderId="0" xfId="0" applyNumberFormat="1" applyFont="1" applyFill="1" applyAlignment="1">
      <alignment horizontal="right" vertical="center" wrapText="1"/>
    </xf>
    <xf numFmtId="185" fontId="34" fillId="0" borderId="0" xfId="0" applyNumberFormat="1" applyFont="1" applyFill="1" applyAlignment="1">
      <alignment horizontal="right" vertical="center" wrapText="1"/>
    </xf>
    <xf numFmtId="0" fontId="78" fillId="0" borderId="0" xfId="0" applyFont="1" applyFill="1" applyAlignment="1">
      <alignment vertical="center" wrapText="1"/>
    </xf>
    <xf numFmtId="176" fontId="79" fillId="0" borderId="0" xfId="0" applyNumberFormat="1" applyFont="1" applyAlignment="1"/>
    <xf numFmtId="0" fontId="53" fillId="0" borderId="0" xfId="0" applyFont="1">
      <alignment vertical="center"/>
    </xf>
    <xf numFmtId="196" fontId="4" fillId="0" borderId="0" xfId="0" applyNumberFormat="1" applyFont="1" applyFill="1">
      <alignment vertical="center"/>
    </xf>
    <xf numFmtId="10" fontId="7" fillId="0" borderId="0" xfId="0" applyNumberFormat="1" applyFont="1">
      <alignment vertical="center"/>
    </xf>
    <xf numFmtId="196" fontId="4" fillId="0" borderId="0" xfId="25" applyNumberFormat="1" applyFont="1" applyFill="1" applyAlignment="1">
      <alignment horizontal="right" vertical="center"/>
    </xf>
    <xf numFmtId="0" fontId="50" fillId="0" borderId="0" xfId="0" applyFont="1" applyBorder="1" applyAlignment="1"/>
    <xf numFmtId="176" fontId="19" fillId="0" borderId="0" xfId="0" applyNumberFormat="1" applyFont="1" applyBorder="1" applyAlignment="1"/>
    <xf numFmtId="176" fontId="13" fillId="0" borderId="0" xfId="0" applyNumberFormat="1" applyFont="1" applyBorder="1" applyAlignment="1"/>
    <xf numFmtId="176" fontId="17" fillId="0" borderId="0" xfId="0" applyNumberFormat="1" applyFont="1" applyBorder="1" applyAlignment="1"/>
    <xf numFmtId="176" fontId="34" fillId="0" borderId="0" xfId="0" applyNumberFormat="1" applyFont="1" applyBorder="1">
      <alignment vertical="center"/>
    </xf>
    <xf numFmtId="176" fontId="7" fillId="0" borderId="0" xfId="0" applyNumberFormat="1" applyFont="1" applyBorder="1">
      <alignment vertical="center"/>
    </xf>
    <xf numFmtId="176" fontId="7" fillId="0" borderId="0" xfId="0" applyNumberFormat="1" applyFont="1" applyBorder="1" applyAlignment="1">
      <alignment wrapText="1"/>
    </xf>
    <xf numFmtId="176" fontId="5" fillId="0" borderId="0" xfId="0" applyNumberFormat="1" applyFont="1" applyBorder="1" applyAlignment="1">
      <alignment horizontal="center" vertical="center" wrapText="1"/>
    </xf>
    <xf numFmtId="176" fontId="5" fillId="0" borderId="0" xfId="0" applyNumberFormat="1" applyFont="1" applyBorder="1" applyAlignment="1">
      <alignment vertical="center" wrapText="1"/>
    </xf>
    <xf numFmtId="188" fontId="7" fillId="0" borderId="0" xfId="0" applyNumberFormat="1" applyFont="1" applyBorder="1">
      <alignment vertical="center"/>
    </xf>
    <xf numFmtId="176" fontId="23" fillId="0" borderId="0" xfId="0" applyNumberFormat="1" applyFont="1" applyFill="1" applyBorder="1">
      <alignment vertical="center"/>
    </xf>
    <xf numFmtId="0" fontId="4" fillId="0" borderId="0" xfId="0" applyFont="1" applyFill="1" applyBorder="1">
      <alignment vertical="center"/>
    </xf>
    <xf numFmtId="188" fontId="4" fillId="0" borderId="0" xfId="0" applyNumberFormat="1" applyFont="1" applyFill="1" applyBorder="1">
      <alignment vertical="center"/>
    </xf>
    <xf numFmtId="0" fontId="7" fillId="0" borderId="0" xfId="0" applyFont="1" applyBorder="1">
      <alignment vertical="center"/>
    </xf>
    <xf numFmtId="176" fontId="4" fillId="0" borderId="0" xfId="0" applyNumberFormat="1" applyFont="1" applyFill="1" applyBorder="1" applyAlignment="1">
      <alignment vertical="center" wrapText="1"/>
    </xf>
    <xf numFmtId="176" fontId="4" fillId="0" borderId="0" xfId="0" applyNumberFormat="1" applyFont="1" applyFill="1" applyBorder="1">
      <alignment vertical="center"/>
    </xf>
    <xf numFmtId="43" fontId="4" fillId="0" borderId="0" xfId="1" applyFont="1" applyFill="1" applyBorder="1">
      <alignment vertical="center"/>
    </xf>
    <xf numFmtId="43" fontId="4" fillId="0" borderId="0" xfId="1" applyFont="1" applyFill="1" applyBorder="1" applyAlignment="1">
      <alignment vertical="center" wrapText="1"/>
    </xf>
    <xf numFmtId="188" fontId="4" fillId="0" borderId="0" xfId="1" applyNumberFormat="1" applyFont="1" applyFill="1" applyBorder="1" applyAlignment="1">
      <alignment horizontal="right" vertical="center"/>
    </xf>
    <xf numFmtId="178" fontId="4" fillId="0" borderId="0" xfId="0" applyNumberFormat="1" applyFont="1" applyFill="1" applyBorder="1">
      <alignment vertical="center"/>
    </xf>
    <xf numFmtId="178" fontId="4" fillId="0" borderId="0" xfId="0" applyNumberFormat="1" applyFont="1" applyFill="1" applyBorder="1" applyAlignment="1">
      <alignment vertical="center" wrapText="1"/>
    </xf>
    <xf numFmtId="188" fontId="4" fillId="0" borderId="0" xfId="0" applyNumberFormat="1" applyFont="1" applyFill="1" applyBorder="1" applyAlignment="1">
      <alignment horizontal="right" vertical="center"/>
    </xf>
    <xf numFmtId="176" fontId="4" fillId="0" borderId="0" xfId="0" applyNumberFormat="1" applyFont="1" applyFill="1" applyBorder="1" applyAlignment="1">
      <alignment wrapText="1"/>
    </xf>
    <xf numFmtId="176" fontId="4" fillId="0" borderId="0" xfId="0" applyNumberFormat="1" applyFont="1" applyFill="1" applyBorder="1" applyAlignment="1">
      <alignment horizontal="center" vertical="center" wrapText="1"/>
    </xf>
    <xf numFmtId="188" fontId="4" fillId="0" borderId="0" xfId="0" applyNumberFormat="1" applyFont="1" applyFill="1" applyBorder="1" applyAlignment="1">
      <alignment horizontal="center" vertical="center" wrapText="1"/>
    </xf>
    <xf numFmtId="188" fontId="23" fillId="0" borderId="0" xfId="0" applyNumberFormat="1" applyFont="1" applyFill="1" applyBorder="1">
      <alignment vertical="center"/>
    </xf>
    <xf numFmtId="176" fontId="4" fillId="0" borderId="0" xfId="1" applyNumberFormat="1" applyFont="1" applyFill="1" applyBorder="1">
      <alignment vertical="center"/>
    </xf>
    <xf numFmtId="176" fontId="4" fillId="0" borderId="0" xfId="0" applyNumberFormat="1" applyFont="1" applyFill="1" applyBorder="1" applyAlignment="1">
      <alignment horizontal="right" wrapText="1"/>
    </xf>
    <xf numFmtId="176" fontId="23" fillId="0" borderId="0" xfId="0" applyNumberFormat="1" applyFont="1" applyFill="1" applyBorder="1" applyAlignment="1">
      <alignment vertical="center" wrapText="1"/>
    </xf>
    <xf numFmtId="176" fontId="4" fillId="0" borderId="0" xfId="0" applyNumberFormat="1" applyFont="1" applyFill="1" applyBorder="1" applyAlignment="1">
      <alignment horizontal="right" vertical="center" wrapText="1"/>
    </xf>
    <xf numFmtId="176" fontId="68" fillId="0" borderId="0" xfId="0" applyNumberFormat="1" applyFont="1" applyFill="1" applyBorder="1" applyAlignment="1">
      <alignment vertical="center" wrapText="1"/>
    </xf>
    <xf numFmtId="176" fontId="7" fillId="0" borderId="0" xfId="0" applyNumberFormat="1" applyFont="1" applyFill="1" applyBorder="1">
      <alignment vertical="center"/>
    </xf>
    <xf numFmtId="0" fontId="13" fillId="0" borderId="0" xfId="0" applyFont="1" applyFill="1" applyBorder="1" applyAlignment="1"/>
    <xf numFmtId="176" fontId="7" fillId="0" borderId="0" xfId="0" applyNumberFormat="1" applyFont="1" applyFill="1" applyBorder="1" applyAlignment="1">
      <alignment wrapText="1"/>
    </xf>
    <xf numFmtId="176" fontId="5" fillId="0" borderId="0" xfId="0" applyNumberFormat="1" applyFont="1" applyFill="1" applyBorder="1" applyAlignment="1">
      <alignment horizontal="center" vertical="center" wrapText="1"/>
    </xf>
    <xf numFmtId="188" fontId="5" fillId="0" borderId="0" xfId="0" applyNumberFormat="1" applyFont="1" applyFill="1" applyBorder="1" applyAlignment="1">
      <alignment horizontal="center" vertical="center" wrapText="1"/>
    </xf>
    <xf numFmtId="188" fontId="7" fillId="0" borderId="0" xfId="0" applyNumberFormat="1" applyFont="1" applyFill="1" applyBorder="1">
      <alignment vertical="center"/>
    </xf>
    <xf numFmtId="183" fontId="4" fillId="0" borderId="0" xfId="1" applyNumberFormat="1" applyFont="1" applyFill="1" applyBorder="1" applyAlignment="1">
      <alignment horizontal="right" vertical="center" wrapText="1"/>
    </xf>
    <xf numFmtId="176" fontId="79" fillId="0" borderId="0" xfId="0" applyNumberFormat="1" applyFont="1" applyBorder="1" applyAlignment="1"/>
    <xf numFmtId="0" fontId="23" fillId="0" borderId="0" xfId="0" applyFont="1" applyFill="1" applyBorder="1">
      <alignment vertical="center"/>
    </xf>
    <xf numFmtId="0" fontId="4" fillId="0" borderId="0" xfId="0" applyFont="1" applyFill="1" applyBorder="1" applyAlignment="1">
      <alignment wrapText="1"/>
    </xf>
    <xf numFmtId="0" fontId="7" fillId="0" borderId="0" xfId="0" applyFont="1" applyFill="1" applyBorder="1">
      <alignment vertical="center"/>
    </xf>
    <xf numFmtId="0" fontId="5" fillId="0" borderId="0" xfId="0" applyFont="1" applyFill="1" applyBorder="1">
      <alignment vertical="center"/>
    </xf>
    <xf numFmtId="3" fontId="5" fillId="0" borderId="0" xfId="0" applyNumberFormat="1" applyFont="1" applyFill="1" applyBorder="1" applyAlignment="1">
      <alignment horizontal="right" vertical="center"/>
    </xf>
    <xf numFmtId="3" fontId="4" fillId="0" borderId="0" xfId="0" applyNumberFormat="1" applyFont="1" applyFill="1" applyBorder="1" applyAlignment="1">
      <alignment horizontal="right" vertical="center" wrapText="1"/>
    </xf>
    <xf numFmtId="185" fontId="4" fillId="0" borderId="0" xfId="0" applyNumberFormat="1" applyFont="1" applyFill="1" applyBorder="1" applyAlignment="1">
      <alignment horizontal="right" vertical="center" wrapText="1"/>
    </xf>
    <xf numFmtId="184" fontId="4" fillId="0" borderId="0" xfId="25" applyNumberFormat="1" applyFont="1" applyFill="1" applyBorder="1">
      <alignment vertical="center"/>
    </xf>
    <xf numFmtId="4" fontId="4" fillId="0" borderId="0" xfId="0" applyNumberFormat="1" applyFont="1" applyFill="1" applyBorder="1">
      <alignment vertical="center"/>
    </xf>
    <xf numFmtId="4" fontId="4" fillId="0" borderId="0" xfId="0" applyNumberFormat="1" applyFont="1" applyFill="1" applyBorder="1" applyAlignment="1">
      <alignment vertical="center" wrapText="1"/>
    </xf>
    <xf numFmtId="1" fontId="4" fillId="0" borderId="0" xfId="0" applyNumberFormat="1" applyFont="1" applyFill="1" applyBorder="1" applyAlignment="1">
      <alignment horizontal="right" vertical="center" wrapText="1"/>
    </xf>
    <xf numFmtId="188" fontId="4" fillId="0" borderId="0" xfId="1" applyNumberFormat="1" applyFont="1" applyFill="1" applyBorder="1">
      <alignment vertical="center"/>
    </xf>
    <xf numFmtId="197" fontId="4" fillId="0" borderId="0" xfId="0" applyNumberFormat="1" applyFont="1" applyFill="1" applyBorder="1">
      <alignment vertical="center"/>
    </xf>
    <xf numFmtId="186" fontId="64" fillId="0" borderId="0" xfId="0" applyNumberFormat="1" applyFont="1" applyFill="1" applyAlignment="1">
      <alignment horizontal="right" vertical="center"/>
    </xf>
    <xf numFmtId="0" fontId="80" fillId="0" borderId="0" xfId="0" applyFont="1">
      <alignment vertical="center"/>
    </xf>
    <xf numFmtId="0" fontId="81" fillId="0" borderId="0" xfId="0" applyFont="1">
      <alignment vertical="center"/>
    </xf>
    <xf numFmtId="31" fontId="5" fillId="0" borderId="5" xfId="0" applyNumberFormat="1" applyFont="1" applyBorder="1" applyAlignment="1">
      <alignment horizontal="center" vertical="center" wrapText="1"/>
    </xf>
    <xf numFmtId="0" fontId="23" fillId="0" borderId="9" xfId="0" applyFont="1" applyBorder="1" applyAlignment="1">
      <alignment horizontal="center" vertical="center" wrapText="1"/>
    </xf>
    <xf numFmtId="0" fontId="23" fillId="0" borderId="10" xfId="0" applyFont="1" applyBorder="1" applyAlignment="1">
      <alignment horizontal="center" vertical="center" wrapText="1"/>
    </xf>
    <xf numFmtId="193" fontId="23" fillId="0" borderId="5" xfId="0" applyNumberFormat="1" applyFont="1" applyBorder="1" applyAlignment="1">
      <alignment horizontal="center" vertical="center" wrapText="1"/>
    </xf>
    <xf numFmtId="0" fontId="23" fillId="0" borderId="5" xfId="0" applyFont="1" applyBorder="1" applyAlignment="1">
      <alignment horizontal="center" vertical="center" wrapText="1"/>
    </xf>
    <xf numFmtId="0" fontId="23" fillId="0" borderId="5" xfId="0" applyFont="1" applyBorder="1" applyAlignment="1">
      <alignment horizontal="center" vertical="center"/>
    </xf>
    <xf numFmtId="0" fontId="4" fillId="0" borderId="0" xfId="0" applyFont="1" applyBorder="1" applyAlignment="1">
      <alignment horizontal="left" vertical="center" wrapText="1"/>
    </xf>
    <xf numFmtId="0" fontId="4" fillId="0" borderId="5" xfId="0" applyFont="1" applyBorder="1">
      <alignment vertical="center"/>
    </xf>
    <xf numFmtId="0" fontId="23" fillId="0" borderId="6" xfId="0" applyFont="1" applyBorder="1" applyAlignment="1">
      <alignment horizontal="center" vertical="center"/>
    </xf>
    <xf numFmtId="0" fontId="23" fillId="0" borderId="7" xfId="0" applyFont="1" applyBorder="1" applyAlignment="1">
      <alignment horizontal="center" vertical="center"/>
    </xf>
    <xf numFmtId="0" fontId="23" fillId="0" borderId="8" xfId="0" applyFont="1" applyBorder="1" applyAlignment="1">
      <alignment horizontal="center" vertical="center"/>
    </xf>
    <xf numFmtId="0" fontId="23" fillId="0" borderId="6" xfId="0" applyFont="1" applyBorder="1" applyAlignment="1">
      <alignment horizontal="center" vertical="center" wrapText="1"/>
    </xf>
    <xf numFmtId="0" fontId="23" fillId="0" borderId="7" xfId="0" applyFont="1" applyBorder="1" applyAlignment="1">
      <alignment horizontal="center" vertical="center" wrapText="1"/>
    </xf>
    <xf numFmtId="0" fontId="23" fillId="0" borderId="8" xfId="0" applyFont="1" applyBorder="1" applyAlignment="1">
      <alignment horizontal="center" vertical="center" wrapText="1"/>
    </xf>
    <xf numFmtId="3" fontId="23" fillId="0" borderId="9" xfId="0" applyNumberFormat="1" applyFont="1" applyBorder="1" applyAlignment="1">
      <alignment horizontal="center" vertical="center" wrapText="1"/>
    </xf>
    <xf numFmtId="3" fontId="23" fillId="0" borderId="10" xfId="0" applyNumberFormat="1" applyFont="1" applyBorder="1" applyAlignment="1">
      <alignment horizontal="center" vertical="center" wrapText="1"/>
    </xf>
    <xf numFmtId="0" fontId="23" fillId="0" borderId="9" xfId="0" applyFont="1" applyBorder="1" applyAlignment="1">
      <alignment horizontal="center" vertical="center"/>
    </xf>
    <xf numFmtId="0" fontId="23" fillId="0" borderId="10" xfId="0" applyFont="1" applyBorder="1" applyAlignment="1">
      <alignment horizontal="center" vertical="center"/>
    </xf>
    <xf numFmtId="176" fontId="69" fillId="0" borderId="0" xfId="0" applyNumberFormat="1" applyFont="1" applyAlignment="1">
      <alignment horizontal="right" vertical="center" wrapText="1"/>
    </xf>
    <xf numFmtId="176" fontId="22" fillId="0" borderId="0" xfId="0" applyNumberFormat="1" applyFont="1" applyAlignment="1">
      <alignment horizontal="center" vertical="center" wrapText="1"/>
    </xf>
    <xf numFmtId="176" fontId="10" fillId="0" borderId="0" xfId="0" applyNumberFormat="1" applyFont="1" applyAlignment="1">
      <alignment wrapText="1"/>
    </xf>
    <xf numFmtId="176" fontId="7" fillId="0" borderId="0" xfId="0" applyNumberFormat="1" applyFont="1" applyAlignment="1">
      <alignment vertical="center" wrapText="1"/>
    </xf>
    <xf numFmtId="176" fontId="5" fillId="0" borderId="0" xfId="0" applyNumberFormat="1" applyFont="1" applyAlignment="1">
      <alignment vertical="center" wrapText="1"/>
    </xf>
    <xf numFmtId="0" fontId="5" fillId="0" borderId="0" xfId="0" applyFont="1" applyAlignment="1">
      <alignment horizontal="center" vertical="center" wrapText="1"/>
    </xf>
    <xf numFmtId="3" fontId="5" fillId="0" borderId="0" xfId="0" applyNumberFormat="1" applyFont="1" applyAlignment="1">
      <alignment horizontal="right" vertical="center" wrapText="1"/>
    </xf>
    <xf numFmtId="0" fontId="10" fillId="0" borderId="0" xfId="0" applyFont="1" applyAlignment="1">
      <alignment wrapText="1"/>
    </xf>
    <xf numFmtId="0" fontId="82" fillId="2" borderId="0" xfId="26" applyFont="1" applyFill="1">
      <alignment vertical="center"/>
    </xf>
    <xf numFmtId="0" fontId="71" fillId="2" borderId="0" xfId="0" applyFont="1" applyFill="1">
      <alignment vertical="center"/>
    </xf>
    <xf numFmtId="0" fontId="82" fillId="2" borderId="0" xfId="26" applyFont="1" applyFill="1" applyAlignment="1">
      <alignment vertical="center" wrapText="1"/>
    </xf>
  </cellXfs>
  <cellStyles count="35">
    <cellStyle name="_0706_Buzi_O500 Income tax 2" xfId="10"/>
    <cellStyle name="_0706_Buzi_O500 Income tax 4 5" xfId="33"/>
    <cellStyle name="_保费、费用、投资收益调节表 10 2 2" xfId="11"/>
    <cellStyle name="0,0_x000d__x000a_NA_x000d__x000a_ 3" xfId="12"/>
    <cellStyle name="Comma" xfId="13"/>
    <cellStyle name="Comma 10 2" xfId="14"/>
    <cellStyle name="Comma 100" xfId="2"/>
    <cellStyle name="Comma 37 2" xfId="15"/>
    <cellStyle name="Comma 37 2 2" xfId="7"/>
    <cellStyle name="Normal 101" xfId="16"/>
    <cellStyle name="Normal 103" xfId="17"/>
    <cellStyle name="Normal 27 3" xfId="9"/>
    <cellStyle name="Normal 94 2" xfId="18"/>
    <cellStyle name="Normal 94 2 2" xfId="8"/>
    <cellStyle name="Normal 94 2 2 2" xfId="19"/>
    <cellStyle name="Normal 97" xfId="3"/>
    <cellStyle name="Normal_A300_0903 Group TB1" xfId="20"/>
    <cellStyle name="Percent 2" xfId="34"/>
    <cellStyle name="百分比" xfId="25" builtinId="5"/>
    <cellStyle name="百分比 2" xfId="27"/>
    <cellStyle name="常规" xfId="0" builtinId="0"/>
    <cellStyle name="常规 10" xfId="28"/>
    <cellStyle name="常规 13" xfId="21"/>
    <cellStyle name="常规 13 3 2" xfId="4"/>
    <cellStyle name="常规 13 3 2 2" xfId="22"/>
    <cellStyle name="常规 3 8 2" xfId="23"/>
    <cellStyle name="常规 78" xfId="29"/>
    <cellStyle name="超链接" xfId="26" builtinId="8"/>
    <cellStyle name="千位分隔" xfId="1" builtinId="3"/>
    <cellStyle name="千位分隔 2" xfId="5"/>
    <cellStyle name="千位分隔 2 12" xfId="30"/>
    <cellStyle name="千位分隔 2 5" xfId="31"/>
    <cellStyle name="千位分隔 2 5 19" xfId="32"/>
    <cellStyle name="千位分隔 8 3" xfId="6"/>
    <cellStyle name="千位分隔 8 3 2" xfId="2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9334500</xdr:colOff>
      <xdr:row>1</xdr:row>
      <xdr:rowOff>38100</xdr:rowOff>
    </xdr:from>
    <xdr:to>
      <xdr:col>1</xdr:col>
      <xdr:colOff>680758</xdr:colOff>
      <xdr:row>1</xdr:row>
      <xdr:rowOff>497541</xdr:rowOff>
    </xdr:to>
    <xdr:pic>
      <xdr:nvPicPr>
        <xdr:cNvPr id="6" name="图片 5" descr="平安LOGO-横式-橙色-01.pn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334500" y="228600"/>
          <a:ext cx="2823883" cy="459441"/>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9"/>
  <sheetViews>
    <sheetView zoomScale="85" zoomScaleNormal="85" workbookViewId="0">
      <selection activeCell="A20" sqref="A20"/>
    </sheetView>
  </sheetViews>
  <sheetFormatPr defaultColWidth="9.125" defaultRowHeight="14.25"/>
  <cols>
    <col min="1" max="1" width="150.625" style="10" customWidth="1"/>
    <col min="2" max="16384" width="9.125" style="10"/>
  </cols>
  <sheetData>
    <row r="1" spans="1:31" s="5" customFormat="1" ht="15"/>
    <row r="2" spans="1:31" s="7" customFormat="1" ht="42.75" customHeight="1">
      <c r="A2" s="12" t="s">
        <v>80</v>
      </c>
      <c r="B2" s="6"/>
      <c r="C2" s="6"/>
      <c r="D2" s="6"/>
      <c r="E2" s="6"/>
      <c r="F2" s="6"/>
      <c r="G2" s="6"/>
      <c r="H2" s="6"/>
      <c r="I2" s="6"/>
      <c r="J2" s="6"/>
      <c r="K2" s="6"/>
      <c r="L2" s="6"/>
      <c r="M2" s="6"/>
      <c r="N2" s="6"/>
      <c r="O2" s="6"/>
      <c r="P2" s="6"/>
      <c r="Q2" s="6"/>
      <c r="R2" s="6"/>
      <c r="S2" s="6"/>
      <c r="T2" s="6"/>
      <c r="U2" s="6"/>
      <c r="V2" s="6"/>
      <c r="W2" s="6"/>
      <c r="X2" s="6"/>
      <c r="Y2" s="6"/>
      <c r="Z2" s="6"/>
      <c r="AA2" s="6"/>
      <c r="AB2" s="6"/>
      <c r="AC2" s="6"/>
      <c r="AD2" s="6"/>
      <c r="AE2" s="6"/>
    </row>
    <row r="3" spans="1:31" s="5" customFormat="1" ht="15.75">
      <c r="A3" s="8"/>
      <c r="B3" s="8"/>
      <c r="C3" s="8"/>
      <c r="D3" s="8"/>
      <c r="E3" s="8"/>
      <c r="F3" s="8"/>
      <c r="G3" s="8"/>
      <c r="H3" s="8"/>
      <c r="I3" s="8"/>
      <c r="J3" s="8"/>
      <c r="K3" s="8"/>
      <c r="L3" s="8"/>
      <c r="M3" s="8"/>
      <c r="N3" s="8"/>
      <c r="O3" s="8"/>
      <c r="P3" s="8"/>
      <c r="Q3" s="8"/>
      <c r="R3" s="8"/>
      <c r="S3" s="8"/>
      <c r="T3" s="8"/>
      <c r="U3" s="8"/>
      <c r="V3" s="8"/>
      <c r="W3" s="8"/>
      <c r="X3" s="8"/>
      <c r="Y3" s="8"/>
      <c r="Z3" s="8"/>
      <c r="AA3" s="8"/>
      <c r="AB3" s="8"/>
      <c r="AC3" s="8"/>
      <c r="AD3" s="8"/>
      <c r="AE3" s="8"/>
    </row>
    <row r="4" spans="1:31" s="5" customFormat="1" ht="15"/>
    <row r="5" spans="1:31" ht="42.75">
      <c r="A5" s="202" t="s">
        <v>549</v>
      </c>
    </row>
    <row r="7" spans="1:31" s="11" customFormat="1" ht="28.5">
      <c r="A7" s="9" t="s">
        <v>538</v>
      </c>
    </row>
    <row r="9" spans="1:31">
      <c r="A9" s="11" t="s">
        <v>129</v>
      </c>
    </row>
  </sheetData>
  <phoneticPr fontId="1" type="noConversion"/>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34"/>
  <sheetViews>
    <sheetView tabSelected="1" workbookViewId="0">
      <selection activeCell="C8" sqref="C8"/>
    </sheetView>
  </sheetViews>
  <sheetFormatPr defaultRowHeight="14.25"/>
  <cols>
    <col min="1" max="1" width="8.875" style="16"/>
    <col min="2" max="2" width="50" style="38" customWidth="1"/>
    <col min="3" max="16384" width="9" style="38"/>
  </cols>
  <sheetData>
    <row r="1" spans="1:31" ht="23.25">
      <c r="A1" s="179"/>
      <c r="B1" s="376" t="s">
        <v>311</v>
      </c>
      <c r="C1" s="180"/>
      <c r="D1" s="180"/>
      <c r="E1" s="180"/>
      <c r="F1" s="180"/>
      <c r="G1" s="180"/>
      <c r="H1" s="180"/>
      <c r="I1" s="180"/>
      <c r="J1" s="180"/>
      <c r="K1" s="180"/>
      <c r="L1" s="180"/>
      <c r="M1" s="180"/>
      <c r="N1" s="180"/>
      <c r="O1" s="180"/>
      <c r="P1" s="180"/>
      <c r="Q1" s="180"/>
      <c r="R1" s="180"/>
      <c r="S1" s="180"/>
      <c r="T1" s="180"/>
      <c r="U1" s="180"/>
      <c r="V1" s="180"/>
      <c r="W1" s="180"/>
      <c r="X1" s="180"/>
      <c r="Y1" s="180"/>
      <c r="Z1" s="180"/>
      <c r="AA1" s="180"/>
      <c r="AB1" s="180"/>
      <c r="AC1" s="180"/>
      <c r="AD1" s="180"/>
      <c r="AE1" s="180"/>
    </row>
    <row r="2" spans="1:31">
      <c r="A2" s="179"/>
      <c r="B2" s="377"/>
      <c r="C2" s="180"/>
      <c r="D2" s="180"/>
      <c r="E2" s="180"/>
      <c r="F2" s="180"/>
      <c r="G2" s="180"/>
      <c r="H2" s="180"/>
      <c r="I2" s="180"/>
      <c r="J2" s="180"/>
      <c r="K2" s="180"/>
      <c r="L2" s="180"/>
      <c r="M2" s="180"/>
      <c r="N2" s="180"/>
      <c r="O2" s="180"/>
      <c r="P2" s="180"/>
      <c r="Q2" s="180"/>
      <c r="R2" s="180"/>
      <c r="S2" s="180"/>
      <c r="T2" s="180"/>
      <c r="U2" s="180"/>
      <c r="V2" s="180"/>
      <c r="W2" s="180"/>
      <c r="X2" s="180"/>
      <c r="Y2" s="180"/>
      <c r="Z2" s="180"/>
      <c r="AA2" s="180"/>
      <c r="AB2" s="180"/>
      <c r="AC2" s="180"/>
      <c r="AD2" s="180"/>
      <c r="AE2" s="180"/>
    </row>
    <row r="3" spans="1:31" ht="18" customHeight="1">
      <c r="A3" s="181"/>
      <c r="B3" s="377"/>
      <c r="C3" s="180"/>
      <c r="D3" s="180"/>
      <c r="E3" s="180"/>
      <c r="F3" s="180"/>
      <c r="G3" s="180"/>
      <c r="H3" s="180"/>
      <c r="I3" s="180"/>
      <c r="J3" s="180"/>
      <c r="K3" s="180"/>
      <c r="L3" s="180"/>
      <c r="M3" s="180"/>
      <c r="N3" s="180"/>
      <c r="O3" s="180"/>
      <c r="P3" s="180"/>
      <c r="Q3" s="180"/>
      <c r="R3" s="180"/>
      <c r="S3" s="180"/>
      <c r="T3" s="180"/>
      <c r="U3" s="180"/>
      <c r="V3" s="180"/>
      <c r="W3" s="180"/>
      <c r="X3" s="180"/>
      <c r="Y3" s="180"/>
      <c r="Z3" s="180"/>
      <c r="AA3" s="180"/>
      <c r="AB3" s="180"/>
      <c r="AC3" s="180"/>
      <c r="AD3" s="180"/>
      <c r="AE3" s="180"/>
    </row>
    <row r="4" spans="1:31" ht="15">
      <c r="A4" s="182">
        <v>1</v>
      </c>
      <c r="B4" s="480" t="s">
        <v>463</v>
      </c>
      <c r="C4" s="180"/>
      <c r="D4" s="180"/>
      <c r="E4" s="180"/>
      <c r="F4" s="180"/>
      <c r="G4" s="180"/>
      <c r="H4" s="180"/>
      <c r="I4" s="180"/>
      <c r="J4" s="180"/>
      <c r="K4" s="180"/>
      <c r="L4" s="180"/>
      <c r="M4" s="180"/>
      <c r="N4" s="180"/>
      <c r="O4" s="180"/>
      <c r="P4" s="180"/>
      <c r="Q4" s="180"/>
      <c r="R4" s="180"/>
      <c r="S4" s="180"/>
      <c r="T4" s="180"/>
      <c r="U4" s="180"/>
      <c r="V4" s="180"/>
      <c r="W4" s="180"/>
      <c r="X4" s="180"/>
      <c r="Y4" s="180"/>
      <c r="Z4" s="180"/>
      <c r="AA4" s="180"/>
      <c r="AB4" s="180"/>
      <c r="AC4" s="180"/>
      <c r="AD4" s="180"/>
      <c r="AE4" s="180"/>
    </row>
    <row r="5" spans="1:31" ht="15">
      <c r="A5" s="182"/>
      <c r="B5" s="481"/>
      <c r="C5" s="180"/>
      <c r="D5" s="180"/>
      <c r="E5" s="180"/>
      <c r="F5" s="180"/>
      <c r="G5" s="180"/>
      <c r="H5" s="180"/>
      <c r="I5" s="180"/>
      <c r="J5" s="180"/>
      <c r="K5" s="180"/>
      <c r="L5" s="180"/>
      <c r="M5" s="180"/>
      <c r="N5" s="180"/>
      <c r="O5" s="180"/>
      <c r="P5" s="180"/>
      <c r="Q5" s="180"/>
      <c r="R5" s="180"/>
      <c r="S5" s="180"/>
      <c r="T5" s="180"/>
      <c r="U5" s="180"/>
      <c r="V5" s="180"/>
      <c r="W5" s="180"/>
      <c r="X5" s="180"/>
      <c r="Y5" s="180"/>
      <c r="Z5" s="180"/>
      <c r="AA5" s="180"/>
      <c r="AB5" s="180"/>
      <c r="AC5" s="180"/>
      <c r="AD5" s="180"/>
      <c r="AE5" s="180"/>
    </row>
    <row r="6" spans="1:31" ht="15">
      <c r="A6" s="182">
        <v>2</v>
      </c>
      <c r="B6" s="482" t="s">
        <v>289</v>
      </c>
      <c r="C6" s="180"/>
      <c r="D6" s="180"/>
      <c r="E6" s="180"/>
      <c r="F6" s="180"/>
      <c r="G6" s="180"/>
      <c r="H6" s="180"/>
      <c r="I6" s="180"/>
      <c r="J6" s="180"/>
      <c r="K6" s="180"/>
      <c r="L6" s="180"/>
      <c r="M6" s="180"/>
      <c r="N6" s="180"/>
      <c r="O6" s="180"/>
      <c r="P6" s="180"/>
      <c r="Q6" s="180"/>
      <c r="R6" s="180"/>
      <c r="S6" s="180"/>
      <c r="T6" s="180"/>
      <c r="U6" s="180"/>
      <c r="V6" s="180"/>
      <c r="W6" s="180"/>
      <c r="X6" s="180"/>
      <c r="Y6" s="180"/>
      <c r="Z6" s="180"/>
      <c r="AA6" s="180"/>
      <c r="AB6" s="180"/>
      <c r="AC6" s="180"/>
      <c r="AD6" s="180"/>
      <c r="AE6" s="180"/>
    </row>
    <row r="7" spans="1:31" ht="15">
      <c r="A7" s="182"/>
      <c r="B7" s="380"/>
      <c r="C7" s="180"/>
      <c r="D7" s="180"/>
      <c r="E7" s="180"/>
      <c r="F7" s="180"/>
      <c r="G7" s="180"/>
      <c r="H7" s="180"/>
      <c r="I7" s="180"/>
      <c r="J7" s="180"/>
      <c r="K7" s="180"/>
      <c r="L7" s="180"/>
      <c r="M7" s="180"/>
      <c r="N7" s="180"/>
      <c r="O7" s="180"/>
      <c r="P7" s="180"/>
      <c r="Q7" s="180"/>
      <c r="R7" s="180"/>
      <c r="S7" s="180"/>
      <c r="T7" s="180"/>
      <c r="U7" s="180"/>
      <c r="V7" s="180"/>
      <c r="W7" s="180"/>
      <c r="X7" s="180"/>
      <c r="Y7" s="180"/>
      <c r="Z7" s="180"/>
      <c r="AA7" s="180"/>
      <c r="AB7" s="180"/>
      <c r="AC7" s="180"/>
      <c r="AD7" s="180"/>
      <c r="AE7" s="180"/>
    </row>
    <row r="8" spans="1:31" ht="15">
      <c r="A8" s="182">
        <v>3</v>
      </c>
      <c r="B8" s="482" t="s">
        <v>309</v>
      </c>
      <c r="C8" s="180"/>
      <c r="D8" s="180"/>
      <c r="E8" s="180"/>
      <c r="F8" s="180"/>
      <c r="G8" s="180"/>
      <c r="H8" s="180"/>
      <c r="I8" s="180"/>
      <c r="J8" s="180"/>
      <c r="K8" s="180"/>
      <c r="L8" s="180"/>
      <c r="M8" s="180"/>
      <c r="N8" s="180"/>
      <c r="O8" s="180"/>
      <c r="P8" s="180"/>
      <c r="Q8" s="180"/>
      <c r="R8" s="180"/>
      <c r="S8" s="180"/>
      <c r="T8" s="180"/>
      <c r="U8" s="180"/>
      <c r="V8" s="180"/>
      <c r="W8" s="180"/>
      <c r="X8" s="180"/>
      <c r="Y8" s="180"/>
      <c r="Z8" s="180"/>
      <c r="AA8" s="180"/>
      <c r="AB8" s="180"/>
      <c r="AC8" s="180"/>
      <c r="AD8" s="180"/>
      <c r="AE8" s="180"/>
    </row>
    <row r="9" spans="1:31" ht="15">
      <c r="A9" s="182"/>
      <c r="B9" s="380"/>
      <c r="C9" s="180"/>
      <c r="D9" s="180"/>
      <c r="E9" s="180"/>
      <c r="F9" s="180"/>
      <c r="G9" s="180"/>
      <c r="H9" s="180"/>
      <c r="I9" s="180"/>
      <c r="J9" s="180"/>
      <c r="K9" s="180"/>
      <c r="L9" s="180"/>
      <c r="M9" s="180"/>
      <c r="N9" s="180"/>
      <c r="O9" s="180"/>
      <c r="P9" s="180"/>
      <c r="Q9" s="180"/>
      <c r="R9" s="180"/>
      <c r="S9" s="180"/>
      <c r="T9" s="180"/>
      <c r="U9" s="180"/>
      <c r="V9" s="180"/>
      <c r="W9" s="180"/>
      <c r="X9" s="180"/>
      <c r="Y9" s="180"/>
      <c r="Z9" s="180"/>
      <c r="AA9" s="180"/>
      <c r="AB9" s="180"/>
      <c r="AC9" s="180"/>
      <c r="AD9" s="180"/>
      <c r="AE9" s="180"/>
    </row>
    <row r="10" spans="1:31" ht="15">
      <c r="A10" s="182">
        <v>4</v>
      </c>
      <c r="B10" s="482" t="s">
        <v>310</v>
      </c>
      <c r="C10" s="180"/>
      <c r="D10" s="183"/>
      <c r="E10" s="180"/>
      <c r="F10" s="180"/>
      <c r="G10" s="180"/>
      <c r="H10" s="180"/>
      <c r="I10" s="180"/>
      <c r="J10" s="180"/>
      <c r="K10" s="180"/>
      <c r="L10" s="180"/>
      <c r="M10" s="180"/>
      <c r="N10" s="180"/>
      <c r="O10" s="180"/>
      <c r="P10" s="180"/>
      <c r="Q10" s="180"/>
      <c r="R10" s="180"/>
      <c r="S10" s="180"/>
      <c r="T10" s="180"/>
      <c r="U10" s="180"/>
      <c r="V10" s="180"/>
      <c r="W10" s="180"/>
      <c r="X10" s="180"/>
      <c r="Y10" s="180"/>
      <c r="Z10" s="180"/>
      <c r="AA10" s="180"/>
      <c r="AB10" s="180"/>
      <c r="AC10" s="180"/>
      <c r="AD10" s="180"/>
      <c r="AE10" s="180"/>
    </row>
    <row r="11" spans="1:31" ht="15">
      <c r="A11" s="182"/>
      <c r="B11" s="380"/>
      <c r="C11" s="180"/>
      <c r="D11" s="180"/>
      <c r="E11" s="180"/>
      <c r="F11" s="180"/>
      <c r="G11" s="180"/>
      <c r="H11" s="180"/>
      <c r="I11" s="180"/>
      <c r="J11" s="180"/>
      <c r="K11" s="180"/>
      <c r="L11" s="180"/>
      <c r="M11" s="180"/>
      <c r="N11" s="180"/>
      <c r="O11" s="180"/>
      <c r="P11" s="180"/>
      <c r="Q11" s="180"/>
      <c r="R11" s="180"/>
      <c r="S11" s="180"/>
      <c r="T11" s="180"/>
      <c r="U11" s="180"/>
      <c r="V11" s="180"/>
      <c r="W11" s="180"/>
      <c r="X11" s="180"/>
      <c r="Y11" s="180"/>
      <c r="Z11" s="180"/>
      <c r="AA11" s="180"/>
      <c r="AB11" s="180"/>
      <c r="AC11" s="180"/>
      <c r="AD11" s="180"/>
      <c r="AE11" s="180"/>
    </row>
    <row r="12" spans="1:31" ht="15">
      <c r="A12" s="182">
        <v>5</v>
      </c>
      <c r="B12" s="380" t="s">
        <v>320</v>
      </c>
      <c r="C12" s="180"/>
      <c r="D12" s="184"/>
      <c r="E12" s="180"/>
      <c r="F12" s="180"/>
      <c r="G12" s="180"/>
      <c r="H12" s="180"/>
      <c r="I12" s="180"/>
      <c r="J12" s="180"/>
      <c r="K12" s="180"/>
      <c r="L12" s="180"/>
      <c r="M12" s="180"/>
      <c r="N12" s="180"/>
      <c r="O12" s="180"/>
      <c r="P12" s="180"/>
      <c r="Q12" s="180"/>
      <c r="R12" s="180"/>
      <c r="S12" s="180"/>
      <c r="T12" s="180"/>
      <c r="U12" s="180"/>
      <c r="V12" s="180"/>
      <c r="W12" s="180"/>
      <c r="X12" s="180"/>
      <c r="Y12" s="180"/>
      <c r="Z12" s="180"/>
      <c r="AA12" s="180"/>
      <c r="AB12" s="180"/>
      <c r="AC12" s="180"/>
      <c r="AD12" s="180"/>
      <c r="AE12" s="180"/>
    </row>
    <row r="13" spans="1:31" ht="15">
      <c r="A13" s="182">
        <v>5.0999999999999996</v>
      </c>
      <c r="B13" s="378" t="s">
        <v>539</v>
      </c>
      <c r="C13" s="180"/>
      <c r="D13" s="185"/>
      <c r="E13" s="180"/>
      <c r="F13" s="180"/>
      <c r="G13" s="180"/>
      <c r="H13" s="180"/>
      <c r="I13" s="180"/>
      <c r="J13" s="180"/>
      <c r="K13" s="180"/>
      <c r="L13" s="180"/>
      <c r="M13" s="180"/>
      <c r="N13" s="180"/>
      <c r="O13" s="180"/>
      <c r="P13" s="180"/>
      <c r="Q13" s="180"/>
      <c r="R13" s="180"/>
      <c r="S13" s="180"/>
      <c r="T13" s="180"/>
      <c r="U13" s="180"/>
      <c r="V13" s="180"/>
      <c r="W13" s="180"/>
      <c r="X13" s="180"/>
      <c r="Y13" s="180"/>
      <c r="Z13" s="180"/>
      <c r="AA13" s="180"/>
      <c r="AB13" s="180"/>
      <c r="AC13" s="180"/>
      <c r="AD13" s="180"/>
      <c r="AE13" s="180"/>
    </row>
    <row r="14" spans="1:31" ht="15">
      <c r="A14" s="182">
        <v>5.2</v>
      </c>
      <c r="B14" s="378" t="s">
        <v>540</v>
      </c>
      <c r="C14" s="180"/>
      <c r="D14" s="184"/>
      <c r="E14" s="180"/>
      <c r="F14" s="180"/>
      <c r="G14" s="180"/>
      <c r="H14" s="180"/>
      <c r="I14" s="180"/>
      <c r="J14" s="180"/>
      <c r="K14" s="180"/>
      <c r="L14" s="180"/>
      <c r="M14" s="180"/>
      <c r="N14" s="180"/>
      <c r="O14" s="180"/>
      <c r="P14" s="180"/>
      <c r="Q14" s="180"/>
      <c r="R14" s="180"/>
      <c r="S14" s="180"/>
      <c r="T14" s="180"/>
      <c r="U14" s="180"/>
      <c r="V14" s="180"/>
      <c r="W14" s="180"/>
      <c r="X14" s="180"/>
      <c r="Y14" s="180"/>
      <c r="Z14" s="180"/>
      <c r="AA14" s="180"/>
      <c r="AB14" s="180"/>
      <c r="AC14" s="180"/>
      <c r="AD14" s="180"/>
      <c r="AE14" s="180"/>
    </row>
    <row r="15" spans="1:31" ht="15">
      <c r="A15" s="182">
        <v>5.3</v>
      </c>
      <c r="B15" s="378" t="s">
        <v>541</v>
      </c>
      <c r="C15" s="180"/>
      <c r="D15" s="185"/>
      <c r="E15" s="180"/>
      <c r="F15" s="180"/>
      <c r="G15" s="180"/>
      <c r="H15" s="180"/>
      <c r="I15" s="180"/>
      <c r="J15" s="180"/>
      <c r="K15" s="180"/>
      <c r="L15" s="180"/>
      <c r="M15" s="180"/>
      <c r="N15" s="180"/>
      <c r="O15" s="180"/>
      <c r="P15" s="180"/>
      <c r="Q15" s="180"/>
      <c r="R15" s="180"/>
      <c r="S15" s="180"/>
      <c r="T15" s="180"/>
      <c r="U15" s="180"/>
      <c r="V15" s="180"/>
      <c r="W15" s="180"/>
      <c r="X15" s="180"/>
      <c r="Y15" s="180"/>
      <c r="Z15" s="180"/>
      <c r="AA15" s="180"/>
      <c r="AB15" s="180"/>
      <c r="AC15" s="180"/>
      <c r="AD15" s="180"/>
      <c r="AE15" s="180"/>
    </row>
    <row r="16" spans="1:31" ht="15">
      <c r="A16" s="182">
        <v>5.4</v>
      </c>
      <c r="B16" s="378" t="s">
        <v>542</v>
      </c>
      <c r="C16" s="180"/>
      <c r="D16" s="184"/>
      <c r="E16" s="180"/>
      <c r="F16" s="180"/>
      <c r="G16" s="180"/>
      <c r="H16" s="180"/>
      <c r="I16" s="180"/>
      <c r="J16" s="180"/>
      <c r="K16" s="180"/>
      <c r="L16" s="180"/>
      <c r="M16" s="180"/>
      <c r="N16" s="180"/>
      <c r="O16" s="180"/>
      <c r="P16" s="180"/>
      <c r="Q16" s="180"/>
      <c r="R16" s="180"/>
      <c r="S16" s="180"/>
      <c r="T16" s="180"/>
      <c r="U16" s="180"/>
      <c r="V16" s="180"/>
      <c r="W16" s="180"/>
      <c r="X16" s="180"/>
      <c r="Y16" s="180"/>
      <c r="Z16" s="180"/>
      <c r="AA16" s="180"/>
      <c r="AB16" s="180"/>
      <c r="AC16" s="180"/>
      <c r="AD16" s="180"/>
      <c r="AE16" s="180"/>
    </row>
    <row r="17" spans="1:31" ht="15">
      <c r="A17" s="182"/>
      <c r="B17" s="379"/>
      <c r="C17" s="180"/>
      <c r="D17" s="180"/>
      <c r="E17" s="180"/>
      <c r="F17" s="180"/>
      <c r="G17" s="180"/>
      <c r="H17" s="180"/>
      <c r="I17" s="180"/>
      <c r="J17" s="180"/>
      <c r="K17" s="180"/>
      <c r="L17" s="180"/>
      <c r="M17" s="180"/>
      <c r="N17" s="180"/>
      <c r="O17" s="180"/>
      <c r="P17" s="180"/>
      <c r="Q17" s="180"/>
      <c r="R17" s="180"/>
      <c r="S17" s="180"/>
      <c r="T17" s="180"/>
      <c r="U17" s="180"/>
      <c r="V17" s="180"/>
      <c r="W17" s="180"/>
      <c r="X17" s="180"/>
      <c r="Y17" s="180"/>
      <c r="Z17" s="180"/>
      <c r="AA17" s="180"/>
      <c r="AB17" s="180"/>
      <c r="AC17" s="180"/>
      <c r="AD17" s="180"/>
      <c r="AE17" s="180"/>
    </row>
    <row r="18" spans="1:31" ht="15">
      <c r="A18" s="182">
        <v>6</v>
      </c>
      <c r="B18" s="380" t="s">
        <v>340</v>
      </c>
      <c r="C18" s="180"/>
      <c r="D18" s="180"/>
      <c r="E18" s="180"/>
      <c r="F18" s="180"/>
      <c r="G18" s="180"/>
      <c r="H18" s="180"/>
      <c r="I18" s="180"/>
      <c r="J18" s="180"/>
      <c r="K18" s="180"/>
      <c r="L18" s="180"/>
      <c r="M18" s="180"/>
      <c r="N18" s="180"/>
      <c r="O18" s="180"/>
      <c r="P18" s="180"/>
      <c r="Q18" s="180"/>
      <c r="R18" s="180"/>
      <c r="S18" s="180"/>
      <c r="T18" s="180"/>
      <c r="U18" s="180"/>
      <c r="V18" s="180"/>
      <c r="W18" s="180"/>
      <c r="X18" s="180"/>
      <c r="Y18" s="180"/>
      <c r="Z18" s="180"/>
      <c r="AA18" s="180"/>
      <c r="AB18" s="180"/>
      <c r="AC18" s="180"/>
      <c r="AD18" s="180"/>
      <c r="AE18" s="180"/>
    </row>
    <row r="19" spans="1:31" ht="15">
      <c r="A19" s="182">
        <v>6.1</v>
      </c>
      <c r="B19" s="378" t="s">
        <v>543</v>
      </c>
      <c r="C19" s="180"/>
      <c r="D19" s="180"/>
      <c r="E19" s="180"/>
      <c r="F19" s="180"/>
      <c r="G19" s="180"/>
      <c r="H19" s="180"/>
      <c r="I19" s="180"/>
      <c r="J19" s="180"/>
      <c r="K19" s="180"/>
      <c r="L19" s="180"/>
      <c r="M19" s="180"/>
      <c r="N19" s="180"/>
      <c r="O19" s="180"/>
      <c r="P19" s="180"/>
      <c r="Q19" s="180"/>
      <c r="R19" s="180"/>
      <c r="S19" s="180"/>
      <c r="T19" s="180"/>
      <c r="U19" s="180"/>
      <c r="V19" s="180"/>
      <c r="W19" s="180"/>
      <c r="X19" s="180"/>
      <c r="Y19" s="180"/>
      <c r="Z19" s="180"/>
      <c r="AA19" s="180"/>
      <c r="AB19" s="180"/>
      <c r="AC19" s="180"/>
      <c r="AD19" s="180"/>
      <c r="AE19" s="180"/>
    </row>
    <row r="20" spans="1:31" ht="15">
      <c r="A20" s="182">
        <v>6.2</v>
      </c>
      <c r="B20" s="378" t="s">
        <v>544</v>
      </c>
      <c r="C20" s="180"/>
      <c r="D20" s="180"/>
      <c r="E20" s="180"/>
      <c r="F20" s="180"/>
      <c r="G20" s="180"/>
      <c r="H20" s="180"/>
      <c r="I20" s="180"/>
      <c r="J20" s="180"/>
      <c r="K20" s="180"/>
      <c r="L20" s="180"/>
      <c r="M20" s="180"/>
      <c r="N20" s="180"/>
      <c r="O20" s="180"/>
      <c r="P20" s="180"/>
      <c r="Q20" s="180"/>
      <c r="R20" s="180"/>
      <c r="S20" s="180"/>
      <c r="T20" s="180"/>
      <c r="U20" s="180"/>
      <c r="V20" s="180"/>
      <c r="W20" s="180"/>
      <c r="X20" s="180"/>
      <c r="Y20" s="180"/>
      <c r="Z20" s="180"/>
      <c r="AA20" s="180"/>
      <c r="AB20" s="180"/>
      <c r="AC20" s="180"/>
      <c r="AD20" s="180"/>
      <c r="AE20" s="180"/>
    </row>
    <row r="21" spans="1:31" ht="15">
      <c r="A21" s="182">
        <v>6.3</v>
      </c>
      <c r="B21" s="378" t="s">
        <v>545</v>
      </c>
      <c r="C21" s="180"/>
      <c r="D21" s="180"/>
      <c r="E21" s="180"/>
      <c r="F21" s="180"/>
      <c r="G21" s="180"/>
      <c r="H21" s="180"/>
      <c r="I21" s="180"/>
      <c r="J21" s="180"/>
      <c r="K21" s="180"/>
      <c r="L21" s="180"/>
      <c r="M21" s="180"/>
      <c r="N21" s="180"/>
      <c r="O21" s="180"/>
      <c r="P21" s="180"/>
      <c r="Q21" s="180"/>
      <c r="R21" s="180"/>
      <c r="S21" s="180"/>
      <c r="T21" s="180"/>
      <c r="U21" s="180"/>
      <c r="V21" s="180"/>
      <c r="W21" s="180"/>
      <c r="X21" s="180"/>
      <c r="Y21" s="180"/>
      <c r="Z21" s="180"/>
      <c r="AA21" s="180"/>
      <c r="AB21" s="180"/>
      <c r="AC21" s="180"/>
      <c r="AD21" s="180"/>
      <c r="AE21" s="180"/>
    </row>
    <row r="22" spans="1:31" ht="15">
      <c r="A22" s="186" t="s">
        <v>318</v>
      </c>
      <c r="B22" s="378" t="s">
        <v>546</v>
      </c>
      <c r="C22" s="180"/>
      <c r="D22" s="180"/>
      <c r="E22" s="180"/>
      <c r="F22" s="180"/>
      <c r="G22" s="180"/>
      <c r="H22" s="180"/>
      <c r="I22" s="180"/>
      <c r="J22" s="180"/>
      <c r="K22" s="180"/>
      <c r="L22" s="180"/>
      <c r="M22" s="180"/>
      <c r="N22" s="180"/>
      <c r="O22" s="180"/>
      <c r="P22" s="180"/>
      <c r="Q22" s="180"/>
      <c r="R22" s="180"/>
      <c r="S22" s="180"/>
      <c r="T22" s="180"/>
      <c r="U22" s="180"/>
      <c r="V22" s="180"/>
      <c r="W22" s="180"/>
      <c r="X22" s="180"/>
      <c r="Y22" s="180"/>
      <c r="Z22" s="180"/>
      <c r="AA22" s="180"/>
      <c r="AB22" s="180"/>
      <c r="AC22" s="180"/>
      <c r="AD22" s="180"/>
      <c r="AE22" s="180"/>
    </row>
    <row r="23" spans="1:31" ht="15">
      <c r="A23" s="186" t="s">
        <v>319</v>
      </c>
      <c r="B23" s="378" t="s">
        <v>547</v>
      </c>
      <c r="C23" s="180"/>
      <c r="D23" s="180"/>
      <c r="E23" s="180"/>
      <c r="F23" s="180"/>
      <c r="G23" s="180"/>
      <c r="H23" s="180"/>
      <c r="I23" s="180"/>
      <c r="J23" s="180"/>
      <c r="K23" s="180"/>
      <c r="L23" s="180"/>
      <c r="M23" s="180"/>
      <c r="N23" s="180"/>
      <c r="O23" s="180"/>
      <c r="P23" s="180"/>
      <c r="Q23" s="180"/>
      <c r="R23" s="180"/>
      <c r="S23" s="180"/>
      <c r="T23" s="180"/>
      <c r="U23" s="180"/>
      <c r="V23" s="180"/>
      <c r="W23" s="180"/>
      <c r="X23" s="180"/>
      <c r="Y23" s="180"/>
      <c r="Z23" s="180"/>
      <c r="AA23" s="180"/>
      <c r="AB23" s="180"/>
      <c r="AC23" s="180"/>
      <c r="AD23" s="180"/>
      <c r="AE23" s="180"/>
    </row>
    <row r="24" spans="1:31">
      <c r="A24" s="179"/>
      <c r="B24" s="180"/>
      <c r="C24" s="180"/>
      <c r="D24" s="180"/>
      <c r="E24" s="180"/>
      <c r="F24" s="180"/>
      <c r="G24" s="180"/>
      <c r="H24" s="180"/>
      <c r="I24" s="180"/>
      <c r="J24" s="180"/>
      <c r="K24" s="180"/>
      <c r="L24" s="180"/>
      <c r="M24" s="180"/>
      <c r="N24" s="180"/>
      <c r="O24" s="180"/>
      <c r="P24" s="180"/>
      <c r="Q24" s="180"/>
      <c r="R24" s="180"/>
      <c r="S24" s="180"/>
      <c r="T24" s="180"/>
      <c r="U24" s="180"/>
      <c r="V24" s="180"/>
      <c r="W24" s="180"/>
      <c r="X24" s="180"/>
      <c r="Y24" s="180"/>
      <c r="Z24" s="180"/>
      <c r="AA24" s="180"/>
      <c r="AB24" s="180"/>
      <c r="AC24" s="180"/>
      <c r="AD24" s="180"/>
      <c r="AE24" s="180"/>
    </row>
    <row r="25" spans="1:31">
      <c r="A25" s="179"/>
      <c r="B25" s="180"/>
      <c r="C25" s="180"/>
      <c r="D25" s="180"/>
      <c r="E25" s="180"/>
      <c r="F25" s="180"/>
      <c r="G25" s="180"/>
      <c r="H25" s="180"/>
      <c r="I25" s="180"/>
      <c r="J25" s="180"/>
      <c r="K25" s="180"/>
      <c r="L25" s="180"/>
      <c r="M25" s="180"/>
      <c r="N25" s="180"/>
      <c r="O25" s="180"/>
      <c r="P25" s="180"/>
      <c r="Q25" s="180"/>
      <c r="R25" s="180"/>
      <c r="S25" s="180"/>
      <c r="T25" s="180"/>
      <c r="U25" s="180"/>
      <c r="V25" s="180"/>
      <c r="W25" s="180"/>
      <c r="X25" s="180"/>
      <c r="Y25" s="180"/>
      <c r="Z25" s="180"/>
      <c r="AA25" s="180"/>
      <c r="AB25" s="180"/>
      <c r="AC25" s="180"/>
      <c r="AD25" s="180"/>
      <c r="AE25" s="180"/>
    </row>
    <row r="26" spans="1:31">
      <c r="A26" s="179"/>
      <c r="B26" s="180"/>
      <c r="C26" s="180"/>
      <c r="D26" s="180"/>
      <c r="E26" s="180"/>
      <c r="F26" s="180"/>
      <c r="G26" s="180"/>
      <c r="H26" s="180"/>
      <c r="I26" s="180"/>
      <c r="J26" s="180"/>
      <c r="K26" s="180"/>
      <c r="L26" s="180"/>
      <c r="M26" s="180"/>
      <c r="N26" s="180"/>
      <c r="O26" s="180"/>
      <c r="P26" s="180"/>
      <c r="Q26" s="180"/>
      <c r="R26" s="180"/>
      <c r="S26" s="180"/>
      <c r="T26" s="180"/>
      <c r="U26" s="180"/>
      <c r="V26" s="180"/>
      <c r="W26" s="180"/>
      <c r="X26" s="180"/>
      <c r="Y26" s="180"/>
      <c r="Z26" s="180"/>
      <c r="AA26" s="180"/>
      <c r="AB26" s="180"/>
      <c r="AC26" s="180"/>
      <c r="AD26" s="180"/>
      <c r="AE26" s="180"/>
    </row>
    <row r="27" spans="1:31" s="98" customFormat="1" ht="15">
      <c r="A27" s="190" t="s">
        <v>314</v>
      </c>
      <c r="B27" s="97"/>
    </row>
    <row r="28" spans="1:31">
      <c r="A28" s="179"/>
      <c r="B28" s="180"/>
      <c r="C28" s="180"/>
      <c r="D28" s="180"/>
      <c r="E28" s="180"/>
      <c r="F28" s="180"/>
      <c r="G28" s="180"/>
      <c r="H28" s="180"/>
      <c r="I28" s="180"/>
      <c r="J28" s="180"/>
      <c r="K28" s="180"/>
      <c r="L28" s="180"/>
      <c r="M28" s="180"/>
      <c r="N28" s="180"/>
      <c r="O28" s="180"/>
      <c r="P28" s="180"/>
      <c r="Q28" s="180"/>
      <c r="R28" s="180"/>
      <c r="S28" s="180"/>
      <c r="T28" s="180"/>
      <c r="U28" s="180"/>
      <c r="V28" s="180"/>
      <c r="W28" s="180"/>
      <c r="X28" s="180"/>
    </row>
    <row r="29" spans="1:31">
      <c r="A29" s="179"/>
      <c r="B29" s="180"/>
      <c r="C29" s="180"/>
      <c r="D29" s="180"/>
      <c r="E29" s="180"/>
      <c r="F29" s="180"/>
      <c r="G29" s="180"/>
      <c r="H29" s="180"/>
      <c r="I29" s="180"/>
      <c r="J29" s="180"/>
      <c r="K29" s="180"/>
      <c r="L29" s="180"/>
      <c r="M29" s="180"/>
      <c r="N29" s="180"/>
      <c r="O29" s="180"/>
      <c r="P29" s="180"/>
      <c r="Q29" s="180"/>
      <c r="R29" s="180"/>
      <c r="S29" s="180"/>
      <c r="T29" s="180"/>
      <c r="U29" s="180"/>
      <c r="V29" s="180"/>
      <c r="W29" s="180"/>
      <c r="X29" s="180"/>
    </row>
    <row r="30" spans="1:31">
      <c r="A30" s="179"/>
      <c r="B30" s="180"/>
      <c r="C30" s="180"/>
      <c r="D30" s="180"/>
      <c r="E30" s="180"/>
      <c r="F30" s="180"/>
      <c r="G30" s="180"/>
      <c r="H30" s="180"/>
      <c r="I30" s="180"/>
      <c r="J30" s="180"/>
      <c r="K30" s="180"/>
      <c r="L30" s="180"/>
      <c r="M30" s="180"/>
      <c r="N30" s="180"/>
      <c r="O30" s="180"/>
      <c r="P30" s="180"/>
      <c r="Q30" s="180"/>
      <c r="R30" s="180"/>
      <c r="S30" s="180"/>
      <c r="T30" s="180"/>
      <c r="U30" s="180"/>
      <c r="V30" s="180"/>
      <c r="W30" s="180"/>
      <c r="X30" s="180"/>
    </row>
    <row r="31" spans="1:31">
      <c r="A31" s="179"/>
      <c r="B31" s="180"/>
      <c r="C31" s="180"/>
      <c r="D31" s="180"/>
      <c r="E31" s="180"/>
      <c r="F31" s="180"/>
      <c r="G31" s="180"/>
      <c r="H31" s="180"/>
      <c r="I31" s="180"/>
      <c r="J31" s="180"/>
      <c r="K31" s="180"/>
      <c r="L31" s="180"/>
      <c r="M31" s="180"/>
      <c r="N31" s="180"/>
      <c r="O31" s="180"/>
      <c r="P31" s="180"/>
      <c r="Q31" s="180"/>
      <c r="R31" s="180"/>
      <c r="S31" s="180"/>
      <c r="T31" s="180"/>
      <c r="U31" s="180"/>
      <c r="V31" s="180"/>
      <c r="W31" s="180"/>
      <c r="X31" s="180"/>
    </row>
    <row r="32" spans="1:31">
      <c r="A32" s="179"/>
      <c r="B32" s="180"/>
      <c r="C32" s="180"/>
      <c r="D32" s="180"/>
      <c r="E32" s="180"/>
      <c r="F32" s="180"/>
      <c r="G32" s="180"/>
      <c r="H32" s="180"/>
      <c r="I32" s="180"/>
      <c r="J32" s="180"/>
      <c r="K32" s="180"/>
      <c r="L32" s="180"/>
      <c r="M32" s="180"/>
      <c r="N32" s="180"/>
      <c r="O32" s="180"/>
      <c r="P32" s="180"/>
      <c r="Q32" s="180"/>
      <c r="R32" s="180"/>
      <c r="S32" s="180"/>
      <c r="T32" s="180"/>
      <c r="U32" s="180"/>
      <c r="V32" s="180"/>
      <c r="W32" s="180"/>
      <c r="X32" s="180"/>
    </row>
    <row r="33" spans="1:24">
      <c r="A33" s="179"/>
      <c r="B33" s="180"/>
      <c r="C33" s="180"/>
      <c r="D33" s="180"/>
      <c r="E33" s="180"/>
      <c r="F33" s="180"/>
      <c r="G33" s="180"/>
      <c r="H33" s="180"/>
      <c r="I33" s="180"/>
      <c r="J33" s="180"/>
      <c r="K33" s="180"/>
      <c r="L33" s="180"/>
      <c r="M33" s="180"/>
      <c r="N33" s="180"/>
      <c r="O33" s="180"/>
      <c r="P33" s="180"/>
      <c r="Q33" s="180"/>
      <c r="R33" s="180"/>
      <c r="S33" s="180"/>
      <c r="T33" s="180"/>
      <c r="U33" s="180"/>
      <c r="V33" s="180"/>
      <c r="W33" s="180"/>
      <c r="X33" s="180"/>
    </row>
    <row r="34" spans="1:24">
      <c r="A34" s="179"/>
      <c r="B34" s="180"/>
      <c r="C34" s="180"/>
      <c r="D34" s="180"/>
      <c r="E34" s="180"/>
      <c r="F34" s="180"/>
      <c r="G34" s="180"/>
      <c r="H34" s="180"/>
      <c r="I34" s="180"/>
      <c r="J34" s="180"/>
      <c r="K34" s="180"/>
      <c r="L34" s="180"/>
      <c r="M34" s="180"/>
      <c r="N34" s="180"/>
      <c r="O34" s="180"/>
      <c r="P34" s="180"/>
      <c r="Q34" s="180"/>
      <c r="R34" s="180"/>
      <c r="S34" s="180"/>
      <c r="T34" s="180"/>
      <c r="U34" s="180"/>
      <c r="V34" s="180"/>
      <c r="W34" s="180"/>
      <c r="X34" s="180"/>
    </row>
  </sheetData>
  <phoneticPr fontId="1" type="noConversion"/>
  <hyperlinks>
    <hyperlink ref="B6" location="'Segment Summary'!A1" display="Segment Summary"/>
    <hyperlink ref="B8" location="'Embedded Value'!A1" display="Embedded Value"/>
    <hyperlink ref="B10" location="'Customer Operation'!A1" display="Customer Operation"/>
    <hyperlink ref="B13" location="Life!A1" display="Life"/>
    <hyperlink ref="B16" location="'Internet Finance Business'!A1" display="Internet Finance"/>
    <hyperlink ref="B19" location="'Profit &amp; Loss'!A1" display="Consolidated Statement of Income"/>
    <hyperlink ref="B20" location="'Comprehensive Income'!A1" display="Consolidated Statement of Comprehensive Income"/>
    <hyperlink ref="B21" location="'Balance Sheet'!A1" display="Consolidated Statement of Financial Position"/>
    <hyperlink ref="B22" location="'Segment Reporting'!A4" display="Segment Reporting-2016"/>
    <hyperlink ref="B23" location="'Segment Reporting'!A80" display="Segment Reporting-2015"/>
    <hyperlink ref="B4" location="'Group Financial Highlights'!A1" display="Group Financial Highlights"/>
    <hyperlink ref="B14" location="'Property &amp; Casualty'!A1" display="Property &amp; Casualty"/>
    <hyperlink ref="B15" location="'Bank &amp; Asset Management'!A1" display="Bank &amp; Asset Management"/>
  </hyperlinks>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workbookViewId="0">
      <pane xSplit="1" ySplit="3" topLeftCell="B4" activePane="bottomRight" state="frozen"/>
      <selection activeCell="A20" sqref="A20"/>
      <selection pane="topRight" activeCell="A20" sqref="A20"/>
      <selection pane="bottomLeft" activeCell="A20" sqref="A20"/>
      <selection pane="bottomRight" activeCell="B5" sqref="B5"/>
    </sheetView>
  </sheetViews>
  <sheetFormatPr defaultColWidth="9" defaultRowHeight="12.75"/>
  <cols>
    <col min="1" max="1" width="31" style="16" customWidth="1"/>
    <col min="2" max="3" width="15.625" style="16" bestFit="1" customWidth="1"/>
    <col min="4" max="4" width="13" style="16" customWidth="1"/>
    <col min="5" max="5" width="13.875" style="16" bestFit="1" customWidth="1"/>
    <col min="6" max="7" width="13.75" style="16" customWidth="1"/>
    <col min="8" max="16384" width="9" style="16"/>
  </cols>
  <sheetData>
    <row r="1" spans="1:13" s="14" customFormat="1" ht="23.25">
      <c r="A1" s="140" t="s">
        <v>80</v>
      </c>
      <c r="B1" s="13"/>
      <c r="E1" s="13"/>
      <c r="F1" s="157"/>
      <c r="G1" s="13"/>
    </row>
    <row r="2" spans="1:13" s="31" customFormat="1">
      <c r="A2" s="28"/>
      <c r="B2" s="28"/>
      <c r="C2" s="29"/>
      <c r="D2" s="30"/>
      <c r="E2" s="28"/>
      <c r="F2" s="28"/>
      <c r="G2" s="28"/>
      <c r="H2" s="29"/>
      <c r="I2" s="29"/>
      <c r="J2" s="29"/>
      <c r="K2" s="29"/>
      <c r="L2" s="29"/>
      <c r="M2" s="29"/>
    </row>
    <row r="3" spans="1:13" ht="38.25">
      <c r="A3" s="35" t="s">
        <v>86</v>
      </c>
      <c r="B3" s="24" t="s">
        <v>130</v>
      </c>
      <c r="C3" s="24" t="s">
        <v>131</v>
      </c>
      <c r="D3" s="25" t="s">
        <v>93</v>
      </c>
      <c r="E3" s="24" t="s">
        <v>132</v>
      </c>
      <c r="F3" s="24" t="s">
        <v>133</v>
      </c>
      <c r="G3" s="24" t="s">
        <v>134</v>
      </c>
    </row>
    <row r="4" spans="1:13">
      <c r="A4" s="21" t="s">
        <v>83</v>
      </c>
      <c r="B4" s="21" t="s">
        <v>83</v>
      </c>
      <c r="C4" s="21" t="s">
        <v>83</v>
      </c>
      <c r="D4" s="21" t="s">
        <v>83</v>
      </c>
      <c r="E4" s="21" t="s">
        <v>83</v>
      </c>
      <c r="F4" s="21"/>
      <c r="G4" s="21"/>
    </row>
    <row r="5" spans="1:13">
      <c r="A5" s="35" t="s">
        <v>88</v>
      </c>
      <c r="B5" s="17">
        <v>774488</v>
      </c>
      <c r="C5" s="17">
        <v>693220</v>
      </c>
      <c r="D5" s="37">
        <f t="shared" ref="D5:D12" si="0">(B5/C5-1)*100</f>
        <v>11.723262456363059</v>
      </c>
      <c r="E5" s="17">
        <v>530020</v>
      </c>
      <c r="F5" s="17">
        <v>421221</v>
      </c>
      <c r="G5" s="17">
        <v>339193</v>
      </c>
      <c r="H5" s="387"/>
      <c r="I5" s="387"/>
      <c r="J5" s="387"/>
      <c r="K5" s="387"/>
      <c r="L5" s="387"/>
      <c r="M5" s="387"/>
    </row>
    <row r="6" spans="1:13">
      <c r="A6" s="35" t="s">
        <v>89</v>
      </c>
      <c r="B6" s="17">
        <v>72368</v>
      </c>
      <c r="C6" s="17">
        <v>65178</v>
      </c>
      <c r="D6" s="37">
        <f t="shared" si="0"/>
        <v>11.031329589738871</v>
      </c>
      <c r="E6" s="17">
        <v>47930</v>
      </c>
      <c r="F6" s="17">
        <v>36014</v>
      </c>
      <c r="G6" s="17">
        <v>26750</v>
      </c>
      <c r="H6" s="387"/>
      <c r="I6" s="387"/>
      <c r="J6" s="387"/>
      <c r="K6" s="387"/>
      <c r="L6" s="387"/>
      <c r="M6" s="387"/>
    </row>
    <row r="7" spans="1:13" ht="25.5">
      <c r="A7" s="35" t="s">
        <v>90</v>
      </c>
      <c r="B7" s="17">
        <v>62394</v>
      </c>
      <c r="C7" s="17">
        <v>54203</v>
      </c>
      <c r="D7" s="37">
        <f t="shared" si="0"/>
        <v>15.111709683965824</v>
      </c>
      <c r="E7" s="17">
        <v>39279</v>
      </c>
      <c r="F7" s="17">
        <v>28154</v>
      </c>
      <c r="G7" s="17">
        <v>20050</v>
      </c>
      <c r="H7" s="387"/>
      <c r="I7" s="387"/>
      <c r="J7" s="387"/>
      <c r="K7" s="387"/>
      <c r="L7" s="387"/>
      <c r="M7" s="387"/>
    </row>
    <row r="8" spans="1:13">
      <c r="A8" s="35" t="s">
        <v>583</v>
      </c>
      <c r="B8" s="143">
        <v>3.5</v>
      </c>
      <c r="C8" s="35">
        <v>2.98</v>
      </c>
      <c r="D8" s="37">
        <f t="shared" si="0"/>
        <v>17.449664429530198</v>
      </c>
      <c r="E8" s="35">
        <v>2.4700000000000002</v>
      </c>
      <c r="F8" s="35">
        <v>1.78</v>
      </c>
      <c r="G8" s="35">
        <v>1.27</v>
      </c>
      <c r="H8" s="387"/>
      <c r="I8" s="387"/>
      <c r="J8" s="387"/>
      <c r="K8" s="387"/>
      <c r="L8" s="387"/>
      <c r="M8" s="387"/>
    </row>
    <row r="9" spans="1:13">
      <c r="A9" s="35" t="s">
        <v>584</v>
      </c>
      <c r="B9" s="22">
        <v>3.49</v>
      </c>
      <c r="C9" s="35">
        <v>2.98</v>
      </c>
      <c r="D9" s="37">
        <f t="shared" si="0"/>
        <v>17.114093959731559</v>
      </c>
      <c r="E9" s="42">
        <v>2.34</v>
      </c>
      <c r="F9" s="42">
        <v>1.77</v>
      </c>
      <c r="G9" s="44">
        <f>2.53/2</f>
        <v>1.2649999999999999</v>
      </c>
      <c r="H9" s="387"/>
      <c r="I9" s="387"/>
      <c r="J9" s="387"/>
      <c r="K9" s="387"/>
      <c r="L9" s="387"/>
      <c r="M9" s="387"/>
    </row>
    <row r="10" spans="1:13">
      <c r="A10" s="155" t="s">
        <v>585</v>
      </c>
      <c r="B10" s="143">
        <v>0.2</v>
      </c>
      <c r="C10" s="35">
        <v>0.18</v>
      </c>
      <c r="D10" s="381">
        <f t="shared" si="0"/>
        <v>11.111111111111116</v>
      </c>
      <c r="E10" s="42">
        <f>0.25/2</f>
        <v>0.125</v>
      </c>
      <c r="F10" s="42">
        <f>0.2/2</f>
        <v>0.1</v>
      </c>
      <c r="G10" s="145">
        <f>0.15/2</f>
        <v>7.4999999999999997E-2</v>
      </c>
      <c r="H10" s="387"/>
      <c r="I10" s="387"/>
      <c r="J10" s="387"/>
      <c r="K10" s="387"/>
      <c r="L10" s="387"/>
      <c r="M10" s="387"/>
    </row>
    <row r="11" spans="1:13">
      <c r="A11" s="155" t="s">
        <v>586</v>
      </c>
      <c r="B11" s="22">
        <v>0.55000000000000004</v>
      </c>
      <c r="C11" s="35">
        <v>0.35</v>
      </c>
      <c r="D11" s="381">
        <f t="shared" si="0"/>
        <v>57.14285714285716</v>
      </c>
      <c r="E11" s="42">
        <f>0.5/2</f>
        <v>0.25</v>
      </c>
      <c r="F11" s="42">
        <f>0.45/2</f>
        <v>0.22500000000000001</v>
      </c>
      <c r="G11" s="44">
        <f>0.3/2</f>
        <v>0.15</v>
      </c>
      <c r="H11" s="387"/>
      <c r="I11" s="387"/>
      <c r="J11" s="387"/>
      <c r="K11" s="387"/>
      <c r="L11" s="387"/>
      <c r="M11" s="387"/>
    </row>
    <row r="12" spans="1:13">
      <c r="A12" s="155" t="s">
        <v>587</v>
      </c>
      <c r="B12" s="144">
        <f>B11+B10</f>
        <v>0.75</v>
      </c>
      <c r="C12" s="144">
        <f>C11+C10</f>
        <v>0.53</v>
      </c>
      <c r="D12" s="381">
        <f t="shared" si="0"/>
        <v>41.50943396226414</v>
      </c>
      <c r="E12" s="146">
        <f>E11+E10</f>
        <v>0.375</v>
      </c>
      <c r="F12" s="146">
        <f t="shared" ref="F12:G12" si="1">F11+F10</f>
        <v>0.32500000000000001</v>
      </c>
      <c r="G12" s="146">
        <f t="shared" si="1"/>
        <v>0.22499999999999998</v>
      </c>
      <c r="H12" s="387"/>
      <c r="I12" s="387"/>
      <c r="J12" s="387"/>
      <c r="K12" s="387"/>
      <c r="L12" s="387"/>
      <c r="M12" s="387"/>
    </row>
    <row r="13" spans="1:13">
      <c r="A13" s="35" t="s">
        <v>339</v>
      </c>
      <c r="B13" s="26">
        <v>13710</v>
      </c>
      <c r="C13" s="26">
        <v>9688</v>
      </c>
      <c r="D13" s="37">
        <f t="shared" ref="D13" si="2">(B13/C13-1)*100</f>
        <v>41.515276630883569</v>
      </c>
      <c r="E13" s="26">
        <v>6549</v>
      </c>
      <c r="F13" s="26">
        <v>5145</v>
      </c>
      <c r="G13" s="26">
        <v>3562</v>
      </c>
      <c r="H13" s="387"/>
      <c r="I13" s="387"/>
      <c r="J13" s="387"/>
      <c r="K13" s="387"/>
      <c r="L13" s="387"/>
      <c r="M13" s="387"/>
    </row>
    <row r="14" spans="1:13">
      <c r="A14" s="155" t="s">
        <v>565</v>
      </c>
      <c r="B14" s="382">
        <v>22</v>
      </c>
      <c r="C14" s="382">
        <v>17.899999999999999</v>
      </c>
      <c r="D14" s="382" t="s">
        <v>566</v>
      </c>
      <c r="E14" s="139">
        <v>16.7</v>
      </c>
      <c r="F14" s="139">
        <v>18.3</v>
      </c>
      <c r="G14" s="139">
        <v>17.8</v>
      </c>
      <c r="H14" s="387"/>
      <c r="I14" s="387"/>
      <c r="J14" s="387"/>
      <c r="K14" s="387"/>
      <c r="L14" s="387"/>
      <c r="M14" s="387"/>
    </row>
    <row r="15" spans="1:13">
      <c r="A15" s="155" t="s">
        <v>14</v>
      </c>
      <c r="B15" s="201">
        <v>5576903</v>
      </c>
      <c r="C15" s="201">
        <v>4765159</v>
      </c>
      <c r="D15" s="383">
        <v>17</v>
      </c>
      <c r="E15" s="141">
        <v>4005911</v>
      </c>
      <c r="F15" s="17">
        <v>3360312</v>
      </c>
      <c r="G15" s="17">
        <v>2844266</v>
      </c>
      <c r="H15" s="387"/>
      <c r="I15" s="387"/>
      <c r="J15" s="387"/>
      <c r="K15" s="387"/>
      <c r="L15" s="387"/>
      <c r="M15" s="387"/>
    </row>
    <row r="16" spans="1:13">
      <c r="A16" s="35" t="s">
        <v>37</v>
      </c>
      <c r="B16" s="141">
        <v>5090442</v>
      </c>
      <c r="C16" s="141">
        <v>4351588</v>
      </c>
      <c r="D16" s="203">
        <v>17</v>
      </c>
      <c r="E16" s="141">
        <v>3652095</v>
      </c>
      <c r="F16" s="17">
        <v>3120607</v>
      </c>
      <c r="G16" s="17">
        <v>2634617</v>
      </c>
      <c r="H16" s="387"/>
      <c r="I16" s="387"/>
      <c r="J16" s="387"/>
      <c r="K16" s="387"/>
      <c r="L16" s="387"/>
      <c r="M16" s="387"/>
    </row>
    <row r="17" spans="1:13">
      <c r="A17" s="35" t="s">
        <v>22</v>
      </c>
      <c r="B17" s="141">
        <v>486461</v>
      </c>
      <c r="C17" s="141">
        <v>413571</v>
      </c>
      <c r="D17" s="154">
        <v>17.600000000000001</v>
      </c>
      <c r="E17" s="141">
        <v>353816</v>
      </c>
      <c r="F17" s="17">
        <v>239705</v>
      </c>
      <c r="G17" s="17">
        <v>209649</v>
      </c>
      <c r="H17" s="387"/>
      <c r="I17" s="387"/>
      <c r="J17" s="387"/>
      <c r="K17" s="387"/>
      <c r="L17" s="387"/>
      <c r="M17" s="387"/>
    </row>
    <row r="18" spans="1:13" ht="25.5">
      <c r="A18" s="35" t="s">
        <v>91</v>
      </c>
      <c r="B18" s="141">
        <v>383449</v>
      </c>
      <c r="C18" s="141">
        <v>334248</v>
      </c>
      <c r="D18" s="154">
        <v>14.7</v>
      </c>
      <c r="E18" s="141">
        <v>289564</v>
      </c>
      <c r="F18" s="17">
        <v>182709</v>
      </c>
      <c r="G18" s="17">
        <v>159617</v>
      </c>
      <c r="H18" s="387"/>
      <c r="I18" s="387"/>
      <c r="J18" s="387"/>
      <c r="K18" s="387"/>
      <c r="L18" s="387"/>
      <c r="M18" s="387"/>
    </row>
    <row r="19" spans="1:13">
      <c r="A19" s="35" t="s">
        <v>92</v>
      </c>
      <c r="B19" s="17">
        <v>18280</v>
      </c>
      <c r="C19" s="17">
        <v>18280</v>
      </c>
      <c r="D19" s="22" t="s">
        <v>84</v>
      </c>
      <c r="E19" s="40">
        <v>8892</v>
      </c>
      <c r="F19" s="40">
        <v>7916</v>
      </c>
      <c r="G19" s="40">
        <v>7916</v>
      </c>
      <c r="H19" s="387"/>
      <c r="I19" s="387"/>
      <c r="J19" s="387"/>
      <c r="K19" s="387"/>
      <c r="L19" s="387"/>
      <c r="M19" s="387"/>
    </row>
    <row r="20" spans="1:13" ht="25.5">
      <c r="A20" s="35" t="s">
        <v>589</v>
      </c>
      <c r="B20" s="35">
        <v>20.98</v>
      </c>
      <c r="C20" s="35">
        <v>18.28</v>
      </c>
      <c r="D20" s="23">
        <v>14.8</v>
      </c>
      <c r="E20" s="41">
        <v>16.28</v>
      </c>
      <c r="F20" s="41">
        <v>11.54</v>
      </c>
      <c r="G20" s="41">
        <f>20.16/2</f>
        <v>10.08</v>
      </c>
      <c r="H20" s="387"/>
      <c r="I20" s="387"/>
      <c r="J20" s="387"/>
      <c r="K20" s="387"/>
      <c r="L20" s="387"/>
      <c r="M20" s="387"/>
    </row>
    <row r="21" spans="1:13">
      <c r="A21" s="155" t="s">
        <v>94</v>
      </c>
      <c r="B21" s="200">
        <v>17.399999999999999</v>
      </c>
      <c r="C21" s="155">
        <v>17.100000000000001</v>
      </c>
      <c r="D21" s="200" t="s">
        <v>186</v>
      </c>
      <c r="E21" s="42">
        <v>18.3</v>
      </c>
      <c r="F21" s="42">
        <v>16.399999999999999</v>
      </c>
      <c r="G21" s="42">
        <v>13.8</v>
      </c>
      <c r="H21" s="387"/>
      <c r="I21" s="387"/>
      <c r="J21" s="387"/>
      <c r="K21" s="387"/>
      <c r="L21" s="387"/>
      <c r="M21" s="387"/>
    </row>
    <row r="22" spans="1:13">
      <c r="A22" s="155" t="s">
        <v>576</v>
      </c>
      <c r="B22" s="201">
        <v>637703</v>
      </c>
      <c r="C22" s="363">
        <v>551514</v>
      </c>
      <c r="D22" s="384">
        <f>(B22/C22-1)*100</f>
        <v>15.627708453457201</v>
      </c>
      <c r="E22" s="40">
        <v>458812</v>
      </c>
      <c r="F22" s="40">
        <v>329653</v>
      </c>
      <c r="G22" s="40">
        <v>285874</v>
      </c>
      <c r="H22" s="387"/>
      <c r="I22" s="387"/>
      <c r="J22" s="387"/>
      <c r="K22" s="387"/>
      <c r="L22" s="387"/>
      <c r="M22" s="387"/>
    </row>
    <row r="23" spans="1:13">
      <c r="A23" s="155" t="s">
        <v>616</v>
      </c>
      <c r="B23" s="201">
        <v>50805</v>
      </c>
      <c r="C23" s="363">
        <v>38420</v>
      </c>
      <c r="D23" s="384">
        <f>(B23/C23-1)*100</f>
        <v>32.235814679854236</v>
      </c>
      <c r="E23" s="40">
        <v>21966</v>
      </c>
      <c r="F23" s="40">
        <v>18163</v>
      </c>
      <c r="G23" s="40">
        <v>15915</v>
      </c>
      <c r="H23" s="387"/>
      <c r="I23" s="387"/>
      <c r="J23" s="387"/>
      <c r="K23" s="387"/>
      <c r="L23" s="387"/>
      <c r="M23" s="387"/>
    </row>
    <row r="24" spans="1:13">
      <c r="A24" s="155" t="s">
        <v>567</v>
      </c>
      <c r="B24" s="201">
        <v>1971798</v>
      </c>
      <c r="C24" s="201">
        <v>1731619</v>
      </c>
      <c r="D24" s="384">
        <f>(B24/C24-1)*100</f>
        <v>13.87019892944117</v>
      </c>
      <c r="E24" s="17">
        <v>1474098</v>
      </c>
      <c r="F24" s="17">
        <v>1230367</v>
      </c>
      <c r="G24" s="17">
        <v>1074188</v>
      </c>
      <c r="H24" s="387"/>
      <c r="I24" s="387"/>
      <c r="J24" s="387"/>
      <c r="K24" s="387"/>
      <c r="L24" s="387"/>
      <c r="M24" s="387"/>
    </row>
    <row r="25" spans="1:13">
      <c r="A25" s="155" t="s">
        <v>568</v>
      </c>
      <c r="B25" s="201">
        <v>105030</v>
      </c>
      <c r="C25" s="201">
        <v>84740</v>
      </c>
      <c r="D25" s="384">
        <f>(B25/C25-1)*100</f>
        <v>23.943828180316263</v>
      </c>
      <c r="E25" s="40">
        <v>66652</v>
      </c>
      <c r="F25" s="40">
        <v>53067</v>
      </c>
      <c r="G25" s="40">
        <v>41578</v>
      </c>
      <c r="H25" s="387"/>
      <c r="I25" s="387"/>
      <c r="J25" s="387"/>
      <c r="K25" s="387"/>
      <c r="L25" s="387"/>
      <c r="M25" s="387"/>
    </row>
    <row r="26" spans="1:13" ht="25.5">
      <c r="A26" s="155" t="s">
        <v>569</v>
      </c>
      <c r="B26" s="385">
        <v>6</v>
      </c>
      <c r="C26" s="155">
        <v>5.8</v>
      </c>
      <c r="D26" s="200" t="s">
        <v>574</v>
      </c>
      <c r="E26" s="41">
        <v>5.3</v>
      </c>
      <c r="F26" s="41">
        <v>5.0999999999999996</v>
      </c>
      <c r="G26" s="41">
        <v>4.7</v>
      </c>
      <c r="H26" s="387"/>
      <c r="I26" s="387"/>
      <c r="J26" s="387"/>
      <c r="K26" s="387"/>
      <c r="L26" s="387"/>
      <c r="M26" s="387"/>
    </row>
    <row r="27" spans="1:13">
      <c r="A27" s="155" t="s">
        <v>570</v>
      </c>
      <c r="B27" s="201">
        <v>91714</v>
      </c>
      <c r="C27" s="201">
        <v>114750</v>
      </c>
      <c r="D27" s="384">
        <f>(B27/C27-1)*100</f>
        <v>-20.074945533769061</v>
      </c>
      <c r="E27" s="40">
        <v>63729</v>
      </c>
      <c r="F27" s="40">
        <v>52652</v>
      </c>
      <c r="G27" s="40">
        <v>25680</v>
      </c>
      <c r="H27" s="387"/>
      <c r="I27" s="387"/>
      <c r="J27" s="387"/>
      <c r="K27" s="387"/>
      <c r="L27" s="387"/>
      <c r="M27" s="387"/>
    </row>
    <row r="28" spans="1:13" ht="25.5">
      <c r="A28" s="154" t="s">
        <v>571</v>
      </c>
      <c r="B28" s="154">
        <v>5.3</v>
      </c>
      <c r="C28" s="35">
        <v>7.8</v>
      </c>
      <c r="D28" s="22" t="s">
        <v>575</v>
      </c>
      <c r="E28" s="35">
        <v>5.0999999999999996</v>
      </c>
      <c r="F28" s="35">
        <v>5.0999999999999996</v>
      </c>
      <c r="G28" s="35">
        <v>2.9</v>
      </c>
      <c r="H28" s="387"/>
      <c r="I28" s="387"/>
      <c r="J28" s="387"/>
      <c r="K28" s="387"/>
      <c r="L28" s="387"/>
      <c r="M28" s="387"/>
    </row>
    <row r="29" spans="1:13">
      <c r="A29" s="155" t="s">
        <v>577</v>
      </c>
      <c r="B29" s="17">
        <v>889883</v>
      </c>
      <c r="C29" s="17">
        <v>730052</v>
      </c>
      <c r="D29" s="27">
        <f>(B29/C29-1)*100</f>
        <v>21.893098025894055</v>
      </c>
      <c r="E29" s="42" t="s">
        <v>548</v>
      </c>
      <c r="F29" s="42" t="s">
        <v>548</v>
      </c>
      <c r="G29" s="42" t="s">
        <v>548</v>
      </c>
      <c r="H29" s="387"/>
      <c r="I29" s="387"/>
      <c r="J29" s="387"/>
      <c r="K29" s="387"/>
      <c r="L29" s="387"/>
      <c r="M29" s="387"/>
    </row>
    <row r="30" spans="1:13">
      <c r="A30" s="155" t="s">
        <v>578</v>
      </c>
      <c r="B30" s="17">
        <v>929883</v>
      </c>
      <c r="C30" s="17">
        <v>764677</v>
      </c>
      <c r="D30" s="27">
        <f>(B30/C30-1)*100</f>
        <v>21.604677530512873</v>
      </c>
      <c r="E30" s="201">
        <v>369995</v>
      </c>
      <c r="F30" s="201">
        <v>264163</v>
      </c>
      <c r="G30" s="201">
        <v>226512</v>
      </c>
      <c r="H30" s="387"/>
      <c r="I30" s="387"/>
      <c r="J30" s="387"/>
      <c r="K30" s="387"/>
      <c r="L30" s="387"/>
      <c r="M30" s="387"/>
    </row>
    <row r="31" spans="1:13">
      <c r="A31" s="117" t="s">
        <v>579</v>
      </c>
      <c r="B31" s="17">
        <v>442729</v>
      </c>
      <c r="C31" s="17">
        <v>373186</v>
      </c>
      <c r="D31" s="27">
        <f>(B31/C31-1)*100</f>
        <v>18.634943433033403</v>
      </c>
      <c r="E31" s="201">
        <v>180381</v>
      </c>
      <c r="F31" s="201">
        <v>151452</v>
      </c>
      <c r="G31" s="201">
        <v>122027</v>
      </c>
      <c r="H31" s="387"/>
      <c r="I31" s="387"/>
      <c r="J31" s="387"/>
      <c r="K31" s="387"/>
      <c r="L31" s="387"/>
      <c r="M31" s="387"/>
    </row>
    <row r="32" spans="1:13">
      <c r="A32" s="117" t="s">
        <v>580</v>
      </c>
      <c r="B32" s="36">
        <v>201</v>
      </c>
      <c r="C32" s="35">
        <v>195.6</v>
      </c>
      <c r="D32" s="22" t="s">
        <v>338</v>
      </c>
      <c r="E32" s="42" t="s">
        <v>548</v>
      </c>
      <c r="F32" s="42" t="s">
        <v>548</v>
      </c>
      <c r="G32" s="42" t="s">
        <v>548</v>
      </c>
      <c r="H32" s="387"/>
      <c r="I32" s="387"/>
      <c r="J32" s="387"/>
      <c r="K32" s="387"/>
      <c r="L32" s="387"/>
      <c r="M32" s="387"/>
    </row>
    <row r="33" spans="1:13">
      <c r="A33" s="156" t="s">
        <v>581</v>
      </c>
      <c r="B33" s="36">
        <v>210</v>
      </c>
      <c r="C33" s="35">
        <v>204.9</v>
      </c>
      <c r="D33" s="22" t="s">
        <v>332</v>
      </c>
      <c r="E33" s="35">
        <v>205.1</v>
      </c>
      <c r="F33" s="35">
        <v>174.4</v>
      </c>
      <c r="G33" s="35">
        <v>185.6</v>
      </c>
      <c r="H33" s="387"/>
      <c r="I33" s="387"/>
      <c r="J33" s="387"/>
      <c r="K33" s="387"/>
      <c r="L33" s="387"/>
      <c r="M33" s="387"/>
    </row>
    <row r="34" spans="1:13">
      <c r="A34" s="194"/>
      <c r="B34" s="194"/>
      <c r="C34" s="194"/>
      <c r="D34" s="194"/>
      <c r="E34" s="194"/>
      <c r="F34" s="194"/>
      <c r="G34" s="194"/>
      <c r="H34" s="387"/>
      <c r="I34" s="387"/>
      <c r="J34" s="387"/>
      <c r="K34" s="387"/>
      <c r="L34" s="387"/>
      <c r="M34" s="387"/>
    </row>
    <row r="35" spans="1:13" s="43" customFormat="1">
      <c r="A35" s="199" t="s">
        <v>479</v>
      </c>
      <c r="B35" s="195" t="s">
        <v>333</v>
      </c>
      <c r="C35" s="195" t="s">
        <v>334</v>
      </c>
      <c r="D35" s="196" t="s">
        <v>93</v>
      </c>
      <c r="E35" s="195" t="s">
        <v>335</v>
      </c>
      <c r="F35" s="195" t="s">
        <v>336</v>
      </c>
      <c r="G35" s="195" t="s">
        <v>337</v>
      </c>
      <c r="H35" s="387"/>
      <c r="I35" s="387"/>
      <c r="J35" s="387"/>
      <c r="K35" s="387"/>
      <c r="L35" s="387"/>
      <c r="M35" s="387"/>
    </row>
    <row r="36" spans="1:13" s="43" customFormat="1">
      <c r="A36" s="199" t="s">
        <v>475</v>
      </c>
      <c r="B36" s="197">
        <v>74.599999999999994</v>
      </c>
      <c r="C36" s="197">
        <v>77.7</v>
      </c>
      <c r="D36" s="200" t="s">
        <v>474</v>
      </c>
      <c r="E36" s="197">
        <v>79.7</v>
      </c>
      <c r="F36" s="197">
        <v>82.2</v>
      </c>
      <c r="G36" s="197">
        <v>81.400000000000006</v>
      </c>
      <c r="H36" s="387"/>
      <c r="I36" s="387"/>
      <c r="J36" s="387"/>
      <c r="K36" s="387"/>
      <c r="L36" s="387"/>
      <c r="M36" s="387"/>
    </row>
    <row r="37" spans="1:13" s="43" customFormat="1">
      <c r="A37" s="199" t="s">
        <v>476</v>
      </c>
      <c r="B37" s="197">
        <v>16.899999999999999</v>
      </c>
      <c r="C37" s="197">
        <v>16.2</v>
      </c>
      <c r="D37" s="200" t="s">
        <v>472</v>
      </c>
      <c r="E37" s="197">
        <v>14.1</v>
      </c>
      <c r="F37" s="197">
        <v>10.5</v>
      </c>
      <c r="G37" s="197">
        <v>9.5</v>
      </c>
      <c r="H37" s="387"/>
      <c r="I37" s="387"/>
      <c r="J37" s="387"/>
      <c r="K37" s="387"/>
      <c r="L37" s="387"/>
      <c r="M37" s="387"/>
    </row>
    <row r="38" spans="1:13" s="43" customFormat="1">
      <c r="A38" s="199" t="s">
        <v>477</v>
      </c>
      <c r="B38" s="197">
        <v>6.3</v>
      </c>
      <c r="C38" s="197">
        <v>4.5999999999999996</v>
      </c>
      <c r="D38" s="200" t="s">
        <v>473</v>
      </c>
      <c r="E38" s="197">
        <v>4.8</v>
      </c>
      <c r="F38" s="197">
        <v>5.6</v>
      </c>
      <c r="G38" s="197">
        <v>6.8</v>
      </c>
      <c r="H38" s="387"/>
      <c r="I38" s="387"/>
      <c r="J38" s="387"/>
      <c r="K38" s="387"/>
      <c r="L38" s="387"/>
      <c r="M38" s="387"/>
    </row>
    <row r="39" spans="1:13" s="43" customFormat="1">
      <c r="A39" s="199" t="s">
        <v>478</v>
      </c>
      <c r="B39" s="197">
        <v>2.2000000000000002</v>
      </c>
      <c r="C39" s="197">
        <v>1.5</v>
      </c>
      <c r="D39" s="200" t="s">
        <v>472</v>
      </c>
      <c r="E39" s="197">
        <v>1.4</v>
      </c>
      <c r="F39" s="197">
        <v>1.7</v>
      </c>
      <c r="G39" s="197">
        <v>1.5</v>
      </c>
      <c r="H39" s="387"/>
      <c r="I39" s="387"/>
      <c r="J39" s="387"/>
      <c r="K39" s="387"/>
      <c r="L39" s="387"/>
      <c r="M39" s="387"/>
    </row>
    <row r="40" spans="1:13">
      <c r="A40" s="194"/>
      <c r="B40" s="194"/>
      <c r="C40" s="194"/>
      <c r="D40" s="194"/>
      <c r="E40" s="194"/>
      <c r="F40" s="194"/>
      <c r="G40" s="194"/>
      <c r="H40" s="198"/>
      <c r="I40" s="39"/>
    </row>
    <row r="41" spans="1:13">
      <c r="A41" s="386" t="s">
        <v>588</v>
      </c>
      <c r="B41" s="194"/>
      <c r="C41" s="194"/>
      <c r="D41" s="194"/>
      <c r="E41" s="194"/>
      <c r="F41" s="194"/>
      <c r="G41" s="194"/>
      <c r="H41" s="198"/>
      <c r="I41" s="39"/>
    </row>
    <row r="42" spans="1:13">
      <c r="A42" s="386" t="s">
        <v>582</v>
      </c>
    </row>
    <row r="43" spans="1:13">
      <c r="A43" s="386"/>
    </row>
    <row r="44" spans="1:13" s="14" customFormat="1" ht="15">
      <c r="A44" s="96" t="s">
        <v>314</v>
      </c>
      <c r="B44" s="97"/>
      <c r="C44" s="98"/>
      <c r="D44" s="98"/>
      <c r="E44" s="98"/>
      <c r="F44" s="98"/>
      <c r="G44" s="99"/>
      <c r="H44" s="99"/>
    </row>
  </sheetData>
  <phoneticPr fontId="1" type="noConversion"/>
  <pageMargins left="0.7" right="0.7" top="0.75" bottom="0.75" header="0.3" footer="0.3"/>
  <pageSetup paperSize="9" orientation="portrait" verticalDpi="4294967295" r:id="rId1"/>
  <ignoredErrors>
    <ignoredError sqref="D12"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H55"/>
  <sheetViews>
    <sheetView workbookViewId="0">
      <selection activeCell="G51" sqref="G51"/>
    </sheetView>
  </sheetViews>
  <sheetFormatPr defaultColWidth="8.875" defaultRowHeight="13.5"/>
  <cols>
    <col min="1" max="1" width="19.75" style="51" customWidth="1"/>
    <col min="2" max="2" width="12.5" style="51" customWidth="1"/>
    <col min="3" max="3" width="9.625" style="51" customWidth="1"/>
    <col min="4" max="16384" width="8.875" style="51"/>
  </cols>
  <sheetData>
    <row r="2" spans="1:8" s="14" customFormat="1" ht="23.25">
      <c r="A2" s="140" t="s">
        <v>80</v>
      </c>
      <c r="B2" s="13"/>
      <c r="D2" s="13"/>
      <c r="E2" s="13"/>
      <c r="H2" s="174"/>
    </row>
    <row r="3" spans="1:8" s="95" customFormat="1" ht="15">
      <c r="A3" s="50"/>
      <c r="B3" s="51"/>
      <c r="C3" s="51"/>
    </row>
    <row r="4" spans="1:8" s="2" customFormat="1">
      <c r="A4" s="50" t="s">
        <v>282</v>
      </c>
      <c r="B4" s="74"/>
      <c r="C4" s="74"/>
      <c r="D4" s="176"/>
    </row>
    <row r="5" spans="1:8">
      <c r="A5" s="35" t="s">
        <v>85</v>
      </c>
      <c r="B5" s="74"/>
      <c r="C5" s="74"/>
      <c r="D5" s="74"/>
    </row>
    <row r="6" spans="1:8" ht="25.5">
      <c r="A6" s="191" t="s">
        <v>286</v>
      </c>
      <c r="B6" s="64">
        <v>2016</v>
      </c>
      <c r="C6" s="64">
        <v>2015</v>
      </c>
      <c r="D6" s="148" t="s">
        <v>93</v>
      </c>
    </row>
    <row r="7" spans="1:8">
      <c r="A7" s="132" t="s">
        <v>279</v>
      </c>
      <c r="B7" s="62">
        <f>'Segment Reporting'!B40</f>
        <v>22596</v>
      </c>
      <c r="C7" s="62">
        <f>'Segment Reporting'!B114</f>
        <v>18992</v>
      </c>
      <c r="D7" s="178">
        <f t="shared" ref="D7:D13" si="0">(B7/C7-1)*100</f>
        <v>18.97641112047177</v>
      </c>
    </row>
    <row r="8" spans="1:8">
      <c r="A8" s="132" t="s">
        <v>280</v>
      </c>
      <c r="B8" s="62">
        <f>'Segment Reporting'!D40</f>
        <v>12315</v>
      </c>
      <c r="C8" s="62">
        <f>'Segment Reporting'!D114</f>
        <v>12522</v>
      </c>
      <c r="D8" s="178">
        <f t="shared" si="0"/>
        <v>-1.6530905606133239</v>
      </c>
    </row>
    <row r="9" spans="1:8">
      <c r="A9" s="132" t="s">
        <v>287</v>
      </c>
      <c r="B9" s="124">
        <f>'Segment Reporting'!F40</f>
        <v>22156</v>
      </c>
      <c r="C9" s="124">
        <f>'Segment Reporting'!F114</f>
        <v>21382</v>
      </c>
      <c r="D9" s="193">
        <f t="shared" si="0"/>
        <v>3.6198671780001801</v>
      </c>
      <c r="F9" s="160"/>
    </row>
    <row r="10" spans="1:8">
      <c r="A10" s="132" t="s">
        <v>99</v>
      </c>
      <c r="B10" s="124">
        <f>'Segment Reporting'!J40</f>
        <v>2215</v>
      </c>
      <c r="C10" s="124">
        <f>'Segment Reporting'!J114</f>
        <v>2478</v>
      </c>
      <c r="D10" s="193">
        <f t="shared" si="0"/>
        <v>-10.613397901533494</v>
      </c>
    </row>
    <row r="11" spans="1:8">
      <c r="A11" s="132" t="s">
        <v>98</v>
      </c>
      <c r="B11" s="62">
        <f>'Segment Reporting'!H40</f>
        <v>2322</v>
      </c>
      <c r="C11" s="62">
        <f>'Segment Reporting'!H114</f>
        <v>2888</v>
      </c>
      <c r="D11" s="178">
        <f t="shared" si="0"/>
        <v>-19.5983379501385</v>
      </c>
    </row>
    <row r="12" spans="1:8">
      <c r="A12" s="192" t="s">
        <v>100</v>
      </c>
      <c r="B12" s="124">
        <f>'Segment Reporting'!L40</f>
        <v>205</v>
      </c>
      <c r="C12" s="124">
        <f>'Segment Reporting'!L114</f>
        <v>1067</v>
      </c>
      <c r="D12" s="178">
        <f t="shared" si="0"/>
        <v>-80.78725398313027</v>
      </c>
    </row>
    <row r="13" spans="1:8">
      <c r="A13" s="132" t="s">
        <v>281</v>
      </c>
      <c r="B13" s="124">
        <f>'Segment Reporting'!N40</f>
        <v>10559</v>
      </c>
      <c r="C13" s="124">
        <f>'Segment Reporting'!N114</f>
        <v>5849</v>
      </c>
      <c r="D13" s="178">
        <f t="shared" si="0"/>
        <v>80.526585741152317</v>
      </c>
    </row>
    <row r="14" spans="1:8">
      <c r="A14" s="192" t="s">
        <v>101</v>
      </c>
      <c r="B14" s="62" t="str">
        <f>'Segment Reporting'!P40</f>
        <v>-</v>
      </c>
      <c r="C14" s="83" t="str">
        <f>'Segment Reporting'!P114</f>
        <v>-</v>
      </c>
      <c r="D14" s="178" t="s">
        <v>573</v>
      </c>
    </row>
    <row r="15" spans="1:8">
      <c r="A15" s="132" t="s">
        <v>286</v>
      </c>
      <c r="B15" s="62">
        <f>SUM(B7:B14)</f>
        <v>72368</v>
      </c>
      <c r="C15" s="62">
        <f>SUM(C7:C14)</f>
        <v>65178</v>
      </c>
      <c r="D15" s="178">
        <f>(B15/C15-1)*100</f>
        <v>11.031329589738871</v>
      </c>
    </row>
    <row r="16" spans="1:8">
      <c r="A16" s="132"/>
      <c r="B16" s="204"/>
      <c r="C16" s="204"/>
      <c r="D16" s="130"/>
    </row>
    <row r="17" spans="1:4">
      <c r="A17" s="132"/>
      <c r="B17" s="74"/>
      <c r="C17" s="74"/>
      <c r="D17" s="130"/>
    </row>
    <row r="18" spans="1:4" ht="25.5">
      <c r="A18" s="191" t="s">
        <v>285</v>
      </c>
      <c r="B18" s="24" t="s">
        <v>593</v>
      </c>
      <c r="C18" s="24" t="s">
        <v>594</v>
      </c>
      <c r="D18" s="286" t="s">
        <v>93</v>
      </c>
    </row>
    <row r="19" spans="1:4">
      <c r="A19" s="132" t="s">
        <v>279</v>
      </c>
      <c r="B19" s="62">
        <f>'Segment Reporting'!B54</f>
        <v>1856192</v>
      </c>
      <c r="C19" s="62">
        <f>'Segment Reporting'!B128</f>
        <v>1641802</v>
      </c>
      <c r="D19" s="178">
        <f t="shared" ref="D19:D27" si="1">(B19/C19-1)*100</f>
        <v>13.058212866106867</v>
      </c>
    </row>
    <row r="20" spans="1:4">
      <c r="A20" s="132" t="s">
        <v>280</v>
      </c>
      <c r="B20" s="62">
        <f>'Segment Reporting'!D54</f>
        <v>273679</v>
      </c>
      <c r="C20" s="62">
        <f>'Segment Reporting'!D128</f>
        <v>249123</v>
      </c>
      <c r="D20" s="178">
        <f t="shared" si="1"/>
        <v>9.8569782798055616</v>
      </c>
    </row>
    <row r="21" spans="1:4">
      <c r="A21" s="132" t="s">
        <v>287</v>
      </c>
      <c r="B21" s="62">
        <f>'Segment Reporting'!F54</f>
        <v>2955552</v>
      </c>
      <c r="C21" s="62">
        <f>'Segment Reporting'!F128</f>
        <v>2511811</v>
      </c>
      <c r="D21" s="178">
        <f t="shared" si="1"/>
        <v>17.666177909086311</v>
      </c>
    </row>
    <row r="22" spans="1:4">
      <c r="A22" s="132" t="s">
        <v>99</v>
      </c>
      <c r="B22" s="62">
        <f>'Segment Reporting'!J54</f>
        <v>91079</v>
      </c>
      <c r="C22" s="62">
        <f>'Segment Reporting'!J128</f>
        <v>93753</v>
      </c>
      <c r="D22" s="178">
        <f t="shared" si="1"/>
        <v>-2.8521753970539576</v>
      </c>
    </row>
    <row r="23" spans="1:4">
      <c r="A23" s="132" t="s">
        <v>98</v>
      </c>
      <c r="B23" s="62">
        <f>'Segment Reporting'!H54</f>
        <v>27216</v>
      </c>
      <c r="C23" s="62">
        <f>'Segment Reporting'!H128</f>
        <v>32526</v>
      </c>
      <c r="D23" s="178">
        <f t="shared" si="1"/>
        <v>-16.325401217487546</v>
      </c>
    </row>
    <row r="24" spans="1:4">
      <c r="A24" s="192" t="s">
        <v>100</v>
      </c>
      <c r="B24" s="62">
        <f>'Segment Reporting'!L54</f>
        <v>46499</v>
      </c>
      <c r="C24" s="62">
        <f>'Segment Reporting'!L128</f>
        <v>43773</v>
      </c>
      <c r="D24" s="178">
        <f t="shared" si="1"/>
        <v>6.2275832133963815</v>
      </c>
    </row>
    <row r="25" spans="1:4">
      <c r="A25" s="132" t="s">
        <v>281</v>
      </c>
      <c r="B25" s="62">
        <f>'Segment Reporting'!N54</f>
        <v>441658</v>
      </c>
      <c r="C25" s="62">
        <f>'Segment Reporting'!N128</f>
        <v>287700</v>
      </c>
      <c r="D25" s="178">
        <f t="shared" si="1"/>
        <v>53.513381995133827</v>
      </c>
    </row>
    <row r="26" spans="1:4">
      <c r="A26" s="192" t="s">
        <v>101</v>
      </c>
      <c r="B26" s="62">
        <f>'Segment Reporting'!P54</f>
        <v>-114972</v>
      </c>
      <c r="C26" s="62">
        <f>'Segment Reporting'!P128</f>
        <v>-95329</v>
      </c>
      <c r="D26" s="178">
        <f t="shared" si="1"/>
        <v>20.605482067366697</v>
      </c>
    </row>
    <row r="27" spans="1:4">
      <c r="A27" s="132" t="s">
        <v>284</v>
      </c>
      <c r="B27" s="62">
        <f>SUM(B19:B26)</f>
        <v>5576903</v>
      </c>
      <c r="C27" s="62">
        <f>SUM(C19:C26)</f>
        <v>4765159</v>
      </c>
      <c r="D27" s="178">
        <f t="shared" si="1"/>
        <v>17.034982463334391</v>
      </c>
    </row>
    <row r="28" spans="1:4">
      <c r="A28" s="132"/>
      <c r="B28" s="129"/>
      <c r="C28" s="129"/>
      <c r="D28" s="130"/>
    </row>
    <row r="29" spans="1:4">
      <c r="A29" s="132"/>
      <c r="B29" s="74"/>
      <c r="C29" s="74"/>
      <c r="D29" s="130"/>
    </row>
    <row r="30" spans="1:4" ht="25.5">
      <c r="A30" s="191" t="s">
        <v>288</v>
      </c>
      <c r="B30" s="24" t="s">
        <v>593</v>
      </c>
      <c r="C30" s="24" t="s">
        <v>594</v>
      </c>
      <c r="D30" s="286" t="s">
        <v>93</v>
      </c>
    </row>
    <row r="31" spans="1:4">
      <c r="A31" s="132" t="s">
        <v>279</v>
      </c>
      <c r="B31" s="62">
        <f>'Segment Reporting'!B69</f>
        <v>1779437</v>
      </c>
      <c r="C31" s="62">
        <f>'Segment Reporting'!B143</f>
        <v>1550308</v>
      </c>
      <c r="D31" s="178">
        <f t="shared" ref="D31:D39" si="2">(B31/C31-1)*100</f>
        <v>14.77957928360043</v>
      </c>
    </row>
    <row r="32" spans="1:4">
      <c r="A32" s="132" t="s">
        <v>280</v>
      </c>
      <c r="B32" s="62">
        <f>'Segment Reporting'!D69</f>
        <v>220515</v>
      </c>
      <c r="C32" s="62">
        <f>'Segment Reporting'!D143</f>
        <v>194386</v>
      </c>
      <c r="D32" s="178">
        <f t="shared" si="2"/>
        <v>13.441811653102587</v>
      </c>
    </row>
    <row r="33" spans="1:4">
      <c r="A33" s="74" t="s">
        <v>287</v>
      </c>
      <c r="B33" s="62">
        <f>'Segment Reporting'!F69</f>
        <v>2754930</v>
      </c>
      <c r="C33" s="62">
        <f>'Segment Reporting'!F143</f>
        <v>2351453</v>
      </c>
      <c r="D33" s="178">
        <f t="shared" si="2"/>
        <v>17.158624901284437</v>
      </c>
    </row>
    <row r="34" spans="1:4">
      <c r="A34" s="74" t="s">
        <v>99</v>
      </c>
      <c r="B34" s="62">
        <f>'Segment Reporting'!J69</f>
        <v>65430</v>
      </c>
      <c r="C34" s="62">
        <f>'Segment Reporting'!J143</f>
        <v>70198</v>
      </c>
      <c r="D34" s="178">
        <f t="shared" si="2"/>
        <v>-6.7922163024587645</v>
      </c>
    </row>
    <row r="35" spans="1:4">
      <c r="A35" s="74" t="s">
        <v>98</v>
      </c>
      <c r="B35" s="62">
        <f>'Segment Reporting'!H69</f>
        <v>8312</v>
      </c>
      <c r="C35" s="62">
        <f>'Segment Reporting'!H143</f>
        <v>17943</v>
      </c>
      <c r="D35" s="178">
        <f t="shared" si="2"/>
        <v>-53.675528061082311</v>
      </c>
    </row>
    <row r="36" spans="1:4">
      <c r="A36" s="90" t="s">
        <v>100</v>
      </c>
      <c r="B36" s="62">
        <f>'Segment Reporting'!L69</f>
        <v>9206</v>
      </c>
      <c r="C36" s="62">
        <f>'Segment Reporting'!L143</f>
        <v>10806</v>
      </c>
      <c r="D36" s="178">
        <f t="shared" si="2"/>
        <v>-14.806588932074771</v>
      </c>
    </row>
    <row r="37" spans="1:4">
      <c r="A37" s="74" t="s">
        <v>281</v>
      </c>
      <c r="B37" s="62">
        <f>'Segment Reporting'!N69</f>
        <v>367584</v>
      </c>
      <c r="C37" s="62">
        <f>'Segment Reporting'!N143</f>
        <v>251823</v>
      </c>
      <c r="D37" s="178">
        <f t="shared" si="2"/>
        <v>45.969192647216502</v>
      </c>
    </row>
    <row r="38" spans="1:4">
      <c r="A38" s="90" t="s">
        <v>101</v>
      </c>
      <c r="B38" s="62">
        <f>'Segment Reporting'!P69</f>
        <v>-114972</v>
      </c>
      <c r="C38" s="62">
        <f>'Segment Reporting'!P143</f>
        <v>-95329</v>
      </c>
      <c r="D38" s="178">
        <f t="shared" si="2"/>
        <v>20.605482067366697</v>
      </c>
    </row>
    <row r="39" spans="1:4">
      <c r="A39" s="74" t="s">
        <v>115</v>
      </c>
      <c r="B39" s="62">
        <f>SUM(B31:B38)</f>
        <v>5090442</v>
      </c>
      <c r="C39" s="62">
        <f>SUM(C31:C38)</f>
        <v>4351588</v>
      </c>
      <c r="D39" s="178">
        <f t="shared" si="2"/>
        <v>16.978951132322262</v>
      </c>
    </row>
    <row r="40" spans="1:4">
      <c r="B40" s="94"/>
      <c r="C40" s="94"/>
    </row>
    <row r="41" spans="1:4" ht="25.5">
      <c r="A41" s="191" t="s">
        <v>118</v>
      </c>
      <c r="B41" s="24" t="s">
        <v>593</v>
      </c>
      <c r="C41" s="24" t="s">
        <v>596</v>
      </c>
      <c r="D41" s="286" t="s">
        <v>93</v>
      </c>
    </row>
    <row r="42" spans="1:4" ht="18.600000000000001" customHeight="1">
      <c r="A42" s="132" t="s">
        <v>279</v>
      </c>
      <c r="B42" s="62">
        <f t="shared" ref="B42:C49" si="3">B19-B31</f>
        <v>76755</v>
      </c>
      <c r="C42" s="62">
        <f t="shared" si="3"/>
        <v>91494</v>
      </c>
      <c r="D42" s="178">
        <f t="shared" ref="D42:D48" si="4">(B42/C42-1)*100</f>
        <v>-16.109253065774809</v>
      </c>
    </row>
    <row r="43" spans="1:4">
      <c r="A43" s="132" t="s">
        <v>280</v>
      </c>
      <c r="B43" s="62">
        <f t="shared" si="3"/>
        <v>53164</v>
      </c>
      <c r="C43" s="62">
        <f t="shared" si="3"/>
        <v>54737</v>
      </c>
      <c r="D43" s="178">
        <f t="shared" si="4"/>
        <v>-2.8737417103604557</v>
      </c>
    </row>
    <row r="44" spans="1:4">
      <c r="A44" s="132" t="s">
        <v>287</v>
      </c>
      <c r="B44" s="62">
        <f t="shared" si="3"/>
        <v>200622</v>
      </c>
      <c r="C44" s="62">
        <f t="shared" si="3"/>
        <v>160358</v>
      </c>
      <c r="D44" s="178">
        <f t="shared" si="4"/>
        <v>25.108819017448457</v>
      </c>
    </row>
    <row r="45" spans="1:4">
      <c r="A45" s="132" t="s">
        <v>99</v>
      </c>
      <c r="B45" s="62">
        <f t="shared" si="3"/>
        <v>25649</v>
      </c>
      <c r="C45" s="62">
        <f t="shared" si="3"/>
        <v>23555</v>
      </c>
      <c r="D45" s="178">
        <f t="shared" si="4"/>
        <v>8.8898323073657295</v>
      </c>
    </row>
    <row r="46" spans="1:4">
      <c r="A46" s="132" t="s">
        <v>98</v>
      </c>
      <c r="B46" s="62">
        <f t="shared" si="3"/>
        <v>18904</v>
      </c>
      <c r="C46" s="62">
        <f t="shared" si="3"/>
        <v>14583</v>
      </c>
      <c r="D46" s="178">
        <f t="shared" si="4"/>
        <v>29.630391551806888</v>
      </c>
    </row>
    <row r="47" spans="1:4">
      <c r="A47" s="192" t="s">
        <v>100</v>
      </c>
      <c r="B47" s="62">
        <f t="shared" si="3"/>
        <v>37293</v>
      </c>
      <c r="C47" s="62">
        <f t="shared" si="3"/>
        <v>32967</v>
      </c>
      <c r="D47" s="178">
        <f t="shared" si="4"/>
        <v>13.122213122213132</v>
      </c>
    </row>
    <row r="48" spans="1:4">
      <c r="A48" s="132" t="s">
        <v>281</v>
      </c>
      <c r="B48" s="62">
        <f t="shared" si="3"/>
        <v>74074</v>
      </c>
      <c r="C48" s="62">
        <f t="shared" si="3"/>
        <v>35877</v>
      </c>
      <c r="D48" s="178">
        <f t="shared" si="4"/>
        <v>106.46653845081806</v>
      </c>
    </row>
    <row r="49" spans="1:7">
      <c r="A49" s="192" t="s">
        <v>101</v>
      </c>
      <c r="B49" s="161">
        <f t="shared" si="3"/>
        <v>0</v>
      </c>
      <c r="C49" s="161">
        <f t="shared" si="3"/>
        <v>0</v>
      </c>
      <c r="D49" s="178" t="s">
        <v>572</v>
      </c>
    </row>
    <row r="50" spans="1:7">
      <c r="A50" s="132" t="s">
        <v>284</v>
      </c>
      <c r="B50" s="62">
        <f>SUM(B42:B49)</f>
        <v>486461</v>
      </c>
      <c r="C50" s="62">
        <f>SUM(C42:C49)</f>
        <v>413571</v>
      </c>
      <c r="D50" s="178">
        <f>(B50/C50-1)*100</f>
        <v>17.624543306953335</v>
      </c>
    </row>
    <row r="51" spans="1:7">
      <c r="A51" s="132"/>
      <c r="B51" s="204"/>
      <c r="C51" s="204"/>
      <c r="D51" s="130"/>
    </row>
    <row r="55" spans="1:7" s="14" customFormat="1" ht="15">
      <c r="A55" s="96" t="s">
        <v>314</v>
      </c>
      <c r="B55" s="97"/>
      <c r="C55" s="98"/>
      <c r="D55" s="98"/>
      <c r="E55" s="99"/>
      <c r="F55" s="99"/>
      <c r="G55" s="99"/>
    </row>
  </sheetData>
  <phoneticPr fontId="1" type="noConversion"/>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S171"/>
  <sheetViews>
    <sheetView zoomScaleNormal="100" workbookViewId="0">
      <pane xSplit="2" ySplit="1" topLeftCell="C2" activePane="bottomRight" state="frozen"/>
      <selection activeCell="A20" sqref="A20"/>
      <selection pane="topRight" activeCell="A20" sqref="A20"/>
      <selection pane="bottomLeft" activeCell="A20" sqref="A20"/>
      <selection pane="bottomRight" activeCell="D14" sqref="C14:D14"/>
    </sheetView>
  </sheetViews>
  <sheetFormatPr defaultRowHeight="12.75"/>
  <cols>
    <col min="1" max="1" width="3.25" style="156" customWidth="1"/>
    <col min="2" max="2" width="34.5" style="156" customWidth="1"/>
    <col min="3" max="3" width="11" style="156" customWidth="1"/>
    <col min="4" max="4" width="11.125" style="156" customWidth="1"/>
    <col min="5" max="5" width="11.625" style="156" customWidth="1"/>
    <col min="6" max="7" width="10.5" style="156" customWidth="1"/>
    <col min="8" max="8" width="10" style="156" customWidth="1"/>
    <col min="9" max="9" width="9.625" style="156" customWidth="1"/>
    <col min="10" max="10" width="12.25" style="156" customWidth="1"/>
    <col min="11" max="13" width="8.875" style="156" customWidth="1"/>
    <col min="14" max="14" width="10.375" style="156" bestFit="1" customWidth="1"/>
    <col min="15" max="16384" width="9" style="156"/>
  </cols>
  <sheetData>
    <row r="1" spans="2:19" s="205" customFormat="1" ht="23.25">
      <c r="B1" s="283" t="s">
        <v>341</v>
      </c>
      <c r="D1" s="206"/>
      <c r="E1" s="207"/>
      <c r="F1" s="206"/>
      <c r="G1" s="207"/>
      <c r="H1" s="206"/>
      <c r="I1" s="208"/>
      <c r="J1" s="206"/>
      <c r="K1" s="206"/>
      <c r="L1" s="207"/>
      <c r="M1" s="206"/>
      <c r="N1" s="206"/>
      <c r="O1" s="206"/>
      <c r="P1" s="206"/>
      <c r="Q1" s="206"/>
      <c r="R1" s="206"/>
      <c r="S1" s="206"/>
    </row>
    <row r="2" spans="2:19" ht="12" customHeight="1"/>
    <row r="3" spans="2:19">
      <c r="B3" s="209" t="s">
        <v>342</v>
      </c>
    </row>
    <row r="4" spans="2:19">
      <c r="B4" s="210" t="s">
        <v>85</v>
      </c>
      <c r="C4" s="454" t="s">
        <v>593</v>
      </c>
      <c r="D4" s="454" t="s">
        <v>594</v>
      </c>
      <c r="E4" s="211" t="s">
        <v>343</v>
      </c>
    </row>
    <row r="5" spans="2:19">
      <c r="B5" s="212" t="s">
        <v>344</v>
      </c>
      <c r="C5" s="213">
        <v>0.11</v>
      </c>
      <c r="D5" s="213">
        <v>0.11</v>
      </c>
      <c r="E5" s="214" t="s">
        <v>345</v>
      </c>
    </row>
    <row r="6" spans="2:19">
      <c r="B6" s="212" t="s">
        <v>346</v>
      </c>
      <c r="C6" s="215">
        <v>407340</v>
      </c>
      <c r="D6" s="215">
        <v>348194</v>
      </c>
      <c r="E6" s="216">
        <f>(C6/D6-1)</f>
        <v>0.16986507521668948</v>
      </c>
    </row>
    <row r="7" spans="2:19">
      <c r="B7" s="212" t="s">
        <v>347</v>
      </c>
      <c r="C7" s="215">
        <v>129949</v>
      </c>
      <c r="D7" s="215">
        <v>122154</v>
      </c>
      <c r="E7" s="216">
        <f t="shared" ref="E7:E12" si="0">(C7/D7-1)</f>
        <v>6.3812891923309856E-2</v>
      </c>
    </row>
    <row r="8" spans="2:19" ht="25.5">
      <c r="B8" s="212" t="s">
        <v>348</v>
      </c>
      <c r="C8" s="215">
        <v>16515</v>
      </c>
      <c r="D8" s="215">
        <v>25488</v>
      </c>
      <c r="E8" s="216">
        <f t="shared" si="0"/>
        <v>-0.35204802259887003</v>
      </c>
    </row>
    <row r="9" spans="2:19" ht="25.5">
      <c r="B9" s="212" t="s">
        <v>349</v>
      </c>
      <c r="C9" s="215">
        <v>249382</v>
      </c>
      <c r="D9" s="215">
        <v>205776</v>
      </c>
      <c r="E9" s="216">
        <f t="shared" si="0"/>
        <v>0.21191003809968123</v>
      </c>
    </row>
    <row r="10" spans="2:19">
      <c r="B10" s="212" t="s">
        <v>350</v>
      </c>
      <c r="C10" s="215">
        <v>-35535</v>
      </c>
      <c r="D10" s="215">
        <v>-27944</v>
      </c>
      <c r="E10" s="216">
        <f t="shared" si="0"/>
        <v>0.2716504437446321</v>
      </c>
    </row>
    <row r="11" spans="2:19">
      <c r="B11" s="217" t="s">
        <v>351</v>
      </c>
      <c r="C11" s="218">
        <v>637703</v>
      </c>
      <c r="D11" s="218">
        <v>551514</v>
      </c>
      <c r="E11" s="219">
        <f t="shared" si="0"/>
        <v>0.15627708453457201</v>
      </c>
    </row>
    <row r="12" spans="2:19">
      <c r="B12" s="212" t="s">
        <v>352</v>
      </c>
      <c r="C12" s="215">
        <v>360312</v>
      </c>
      <c r="D12" s="215">
        <v>325474</v>
      </c>
      <c r="E12" s="216">
        <f t="shared" si="0"/>
        <v>0.10703773573311537</v>
      </c>
    </row>
    <row r="13" spans="2:19">
      <c r="B13" s="220" t="s">
        <v>83</v>
      </c>
      <c r="C13" s="221" t="s">
        <v>83</v>
      </c>
      <c r="D13" s="220" t="s">
        <v>83</v>
      </c>
    </row>
    <row r="14" spans="2:19">
      <c r="B14" s="210" t="s">
        <v>85</v>
      </c>
      <c r="C14" s="454" t="s">
        <v>593</v>
      </c>
      <c r="D14" s="454" t="s">
        <v>594</v>
      </c>
      <c r="E14" s="211" t="s">
        <v>353</v>
      </c>
    </row>
    <row r="15" spans="2:19">
      <c r="B15" s="212" t="s">
        <v>344</v>
      </c>
      <c r="C15" s="213">
        <v>0.11</v>
      </c>
      <c r="D15" s="213">
        <v>0.11</v>
      </c>
      <c r="E15" s="214" t="s">
        <v>345</v>
      </c>
    </row>
    <row r="16" spans="2:19">
      <c r="B16" s="212" t="s">
        <v>354</v>
      </c>
      <c r="C16" s="215">
        <v>66321</v>
      </c>
      <c r="D16" s="215">
        <v>47964</v>
      </c>
      <c r="E16" s="216">
        <f t="shared" ref="E16:E18" si="1">(C16/D16-1)</f>
        <v>0.38272454340755568</v>
      </c>
    </row>
    <row r="17" spans="2:10">
      <c r="B17" s="212" t="s">
        <v>350</v>
      </c>
      <c r="C17" s="215">
        <v>-15516</v>
      </c>
      <c r="D17" s="215">
        <v>-9544</v>
      </c>
      <c r="E17" s="216">
        <f t="shared" si="1"/>
        <v>0.62573344509639561</v>
      </c>
    </row>
    <row r="18" spans="2:10" ht="25.5">
      <c r="B18" s="217" t="s">
        <v>355</v>
      </c>
      <c r="C18" s="218">
        <v>50805</v>
      </c>
      <c r="D18" s="218">
        <v>38420</v>
      </c>
      <c r="E18" s="219">
        <f t="shared" si="1"/>
        <v>0.32235814679854236</v>
      </c>
      <c r="F18" s="222"/>
      <c r="G18" s="222"/>
    </row>
    <row r="20" spans="2:10">
      <c r="B20" s="209" t="s">
        <v>356</v>
      </c>
    </row>
    <row r="21" spans="2:10" ht="51">
      <c r="B21" s="468" t="s">
        <v>85</v>
      </c>
      <c r="C21" s="223" t="s">
        <v>357</v>
      </c>
      <c r="D21" s="223" t="s">
        <v>358</v>
      </c>
      <c r="E21" s="224" t="s">
        <v>359</v>
      </c>
      <c r="F21" s="223" t="s">
        <v>360</v>
      </c>
      <c r="G21" s="224" t="s">
        <v>361</v>
      </c>
      <c r="H21" s="223" t="s">
        <v>362</v>
      </c>
      <c r="I21" s="224" t="s">
        <v>363</v>
      </c>
      <c r="J21" s="224" t="s">
        <v>364</v>
      </c>
    </row>
    <row r="22" spans="2:10" ht="12.75" customHeight="1">
      <c r="B22" s="469"/>
      <c r="C22" s="225" t="s">
        <v>365</v>
      </c>
      <c r="D22" s="225" t="s">
        <v>366</v>
      </c>
      <c r="E22" s="225" t="s">
        <v>367</v>
      </c>
      <c r="F22" s="225" t="s">
        <v>368</v>
      </c>
      <c r="G22" s="225" t="s">
        <v>369</v>
      </c>
      <c r="H22" s="225" t="s">
        <v>370</v>
      </c>
      <c r="I22" s="225" t="s">
        <v>371</v>
      </c>
      <c r="J22" s="225" t="s">
        <v>372</v>
      </c>
    </row>
    <row r="23" spans="2:10">
      <c r="B23" s="226" t="s">
        <v>373</v>
      </c>
      <c r="C23" s="227">
        <v>30838</v>
      </c>
      <c r="D23" s="227">
        <v>38420</v>
      </c>
      <c r="E23" s="228">
        <f>D23/C23-1</f>
        <v>0.24586549062844543</v>
      </c>
      <c r="F23" s="227">
        <v>57289</v>
      </c>
      <c r="G23" s="228">
        <f>F23/D23-1</f>
        <v>0.49112441436751686</v>
      </c>
      <c r="H23" s="227">
        <v>50805</v>
      </c>
      <c r="I23" s="228">
        <f>H23/F23-1</f>
        <v>-0.11318054076698847</v>
      </c>
      <c r="J23" s="228">
        <f>H23/D23-1</f>
        <v>0.32235814679854236</v>
      </c>
    </row>
    <row r="24" spans="2:10">
      <c r="B24" s="226" t="s">
        <v>374</v>
      </c>
      <c r="C24" s="227">
        <v>326814</v>
      </c>
      <c r="D24" s="227">
        <v>325474</v>
      </c>
      <c r="E24" s="228">
        <f>D24/C24-1</f>
        <v>-4.1001915462617333E-3</v>
      </c>
      <c r="F24" s="227">
        <v>411150</v>
      </c>
      <c r="G24" s="228">
        <f>F24/D24-1</f>
        <v>0.26323454408032587</v>
      </c>
      <c r="H24" s="227">
        <v>360312</v>
      </c>
      <c r="I24" s="228">
        <f>H24/F24-1</f>
        <v>-0.12364830353885448</v>
      </c>
      <c r="J24" s="228">
        <f>H24/D24-1</f>
        <v>0.10703773573311537</v>
      </c>
    </row>
    <row r="25" spans="2:10">
      <c r="B25" s="226" t="s">
        <v>351</v>
      </c>
      <c r="C25" s="227">
        <v>552853</v>
      </c>
      <c r="D25" s="227">
        <v>551514</v>
      </c>
      <c r="E25" s="228">
        <f>D25/C25-1</f>
        <v>-2.4219819735082915E-3</v>
      </c>
      <c r="F25" s="227">
        <v>688540</v>
      </c>
      <c r="G25" s="228">
        <f>F25/D25-1</f>
        <v>0.24845425501437868</v>
      </c>
      <c r="H25" s="227">
        <v>637703</v>
      </c>
      <c r="I25" s="228">
        <f>H25/F25-1</f>
        <v>-7.3833038022482311E-2</v>
      </c>
      <c r="J25" s="228">
        <f>H25/D25-1</f>
        <v>0.15627708453457201</v>
      </c>
    </row>
    <row r="26" spans="2:10">
      <c r="B26" s="229" t="s">
        <v>375</v>
      </c>
      <c r="C26" s="230"/>
      <c r="D26" s="230"/>
      <c r="E26" s="231"/>
      <c r="F26" s="230"/>
      <c r="G26" s="231"/>
      <c r="H26" s="230"/>
      <c r="I26" s="231"/>
      <c r="J26" s="231"/>
    </row>
    <row r="28" spans="2:10">
      <c r="B28" s="209" t="s">
        <v>376</v>
      </c>
    </row>
    <row r="29" spans="2:10">
      <c r="B29" s="209" t="s">
        <v>377</v>
      </c>
    </row>
    <row r="30" spans="2:10">
      <c r="B30" s="470" t="s">
        <v>85</v>
      </c>
      <c r="C30" s="459" t="s">
        <v>378</v>
      </c>
      <c r="D30" s="459"/>
      <c r="E30" s="459"/>
      <c r="F30" s="459" t="s">
        <v>373</v>
      </c>
      <c r="G30" s="459"/>
      <c r="H30" s="459"/>
    </row>
    <row r="31" spans="2:10">
      <c r="B31" s="471"/>
      <c r="C31" s="211">
        <v>2016</v>
      </c>
      <c r="D31" s="211">
        <v>2015</v>
      </c>
      <c r="E31" s="211" t="s">
        <v>353</v>
      </c>
      <c r="F31" s="211">
        <v>2016</v>
      </c>
      <c r="G31" s="211">
        <v>2015</v>
      </c>
      <c r="H31" s="211" t="s">
        <v>353</v>
      </c>
    </row>
    <row r="32" spans="2:10">
      <c r="B32" s="232" t="s">
        <v>379</v>
      </c>
      <c r="C32" s="233">
        <v>110506</v>
      </c>
      <c r="D32" s="233">
        <v>77486</v>
      </c>
      <c r="E32" s="228">
        <v>0.42599999999999999</v>
      </c>
      <c r="F32" s="233">
        <v>50527</v>
      </c>
      <c r="G32" s="233">
        <v>38050</v>
      </c>
      <c r="H32" s="228">
        <v>0.32799999999999996</v>
      </c>
    </row>
    <row r="33" spans="2:15">
      <c r="B33" s="232" t="s">
        <v>380</v>
      </c>
      <c r="C33" s="233">
        <v>90357</v>
      </c>
      <c r="D33" s="233">
        <v>62544</v>
      </c>
      <c r="E33" s="228">
        <v>0.44500000000000001</v>
      </c>
      <c r="F33" s="233">
        <v>46413</v>
      </c>
      <c r="G33" s="233">
        <v>34393</v>
      </c>
      <c r="H33" s="228">
        <v>0.34899999999999998</v>
      </c>
    </row>
    <row r="34" spans="2:15">
      <c r="B34" s="226" t="s">
        <v>381</v>
      </c>
      <c r="C34" s="227">
        <v>45637</v>
      </c>
      <c r="D34" s="227">
        <v>31697</v>
      </c>
      <c r="E34" s="234">
        <v>0.44</v>
      </c>
      <c r="F34" s="227">
        <v>37848</v>
      </c>
      <c r="G34" s="227">
        <v>26812</v>
      </c>
      <c r="H34" s="234">
        <v>0.41200000000000003</v>
      </c>
    </row>
    <row r="35" spans="2:15">
      <c r="B35" s="226" t="s">
        <v>382</v>
      </c>
      <c r="C35" s="227">
        <v>32158</v>
      </c>
      <c r="D35" s="227">
        <v>20536</v>
      </c>
      <c r="E35" s="234">
        <v>0.56600000000000006</v>
      </c>
      <c r="F35" s="227">
        <v>4905</v>
      </c>
      <c r="G35" s="227">
        <v>3900</v>
      </c>
      <c r="H35" s="234">
        <v>0.25800000000000001</v>
      </c>
    </row>
    <row r="36" spans="2:15">
      <c r="B36" s="226" t="s">
        <v>383</v>
      </c>
      <c r="C36" s="227">
        <v>6370</v>
      </c>
      <c r="D36" s="227">
        <v>5848</v>
      </c>
      <c r="E36" s="234">
        <v>8.900000000000001E-2</v>
      </c>
      <c r="F36" s="227">
        <v>1977</v>
      </c>
      <c r="G36" s="227">
        <v>2616</v>
      </c>
      <c r="H36" s="234">
        <v>-0.24399999999999999</v>
      </c>
    </row>
    <row r="37" spans="2:15">
      <c r="B37" s="226" t="s">
        <v>384</v>
      </c>
      <c r="C37" s="227">
        <v>6193</v>
      </c>
      <c r="D37" s="227">
        <v>4462</v>
      </c>
      <c r="E37" s="234">
        <v>0.38799999999999996</v>
      </c>
      <c r="F37" s="227">
        <v>1683</v>
      </c>
      <c r="G37" s="227">
        <v>1065</v>
      </c>
      <c r="H37" s="234">
        <v>0.57999999999999996</v>
      </c>
    </row>
    <row r="38" spans="2:15">
      <c r="B38" s="232" t="s">
        <v>385</v>
      </c>
      <c r="C38" s="233">
        <v>8837</v>
      </c>
      <c r="D38" s="233">
        <v>7258</v>
      </c>
      <c r="E38" s="228">
        <v>0.218</v>
      </c>
      <c r="F38" s="233">
        <v>3800</v>
      </c>
      <c r="G38" s="233">
        <v>3339</v>
      </c>
      <c r="H38" s="228">
        <v>0.13800000000000001</v>
      </c>
    </row>
    <row r="39" spans="2:15">
      <c r="B39" s="232" t="s">
        <v>386</v>
      </c>
      <c r="C39" s="233">
        <v>11311</v>
      </c>
      <c r="D39" s="233">
        <v>7684</v>
      </c>
      <c r="E39" s="228">
        <v>0.47200000000000003</v>
      </c>
      <c r="F39" s="235">
        <v>314</v>
      </c>
      <c r="G39" s="235">
        <v>318</v>
      </c>
      <c r="H39" s="228">
        <v>-1.3999999999999999E-2</v>
      </c>
    </row>
    <row r="40" spans="2:15">
      <c r="B40" s="232" t="s">
        <v>387</v>
      </c>
      <c r="C40" s="233">
        <v>25216</v>
      </c>
      <c r="D40" s="233">
        <v>21625</v>
      </c>
      <c r="E40" s="228">
        <v>0.16600000000000001</v>
      </c>
      <c r="F40" s="235">
        <v>278</v>
      </c>
      <c r="G40" s="235">
        <v>370</v>
      </c>
      <c r="H40" s="228">
        <v>-0.248</v>
      </c>
    </row>
    <row r="41" spans="2:15">
      <c r="B41" s="232" t="s">
        <v>102</v>
      </c>
      <c r="C41" s="233">
        <v>135722</v>
      </c>
      <c r="D41" s="233">
        <v>99110</v>
      </c>
      <c r="E41" s="228">
        <v>0.36899999999999999</v>
      </c>
      <c r="F41" s="233">
        <v>50805</v>
      </c>
      <c r="G41" s="233">
        <v>38420</v>
      </c>
      <c r="H41" s="228">
        <v>0.32200000000000001</v>
      </c>
    </row>
    <row r="42" spans="2:15">
      <c r="B42" s="236" t="s">
        <v>388</v>
      </c>
      <c r="C42" s="237"/>
      <c r="D42" s="237"/>
      <c r="E42" s="231"/>
      <c r="F42" s="237"/>
      <c r="G42" s="237"/>
      <c r="H42" s="231"/>
    </row>
    <row r="43" spans="2:15">
      <c r="B43" s="460" t="s">
        <v>389</v>
      </c>
      <c r="C43" s="460"/>
      <c r="D43" s="460"/>
      <c r="E43" s="460"/>
      <c r="F43" s="460"/>
      <c r="G43" s="460"/>
      <c r="H43" s="460"/>
      <c r="I43" s="460"/>
      <c r="J43" s="460"/>
      <c r="K43" s="460"/>
      <c r="L43" s="460"/>
      <c r="M43" s="460"/>
      <c r="N43" s="460"/>
      <c r="O43" s="460"/>
    </row>
    <row r="44" spans="2:15">
      <c r="B44" s="460"/>
      <c r="C44" s="460"/>
      <c r="D44" s="460"/>
      <c r="E44" s="460"/>
      <c r="F44" s="460"/>
      <c r="G44" s="460"/>
      <c r="H44" s="460"/>
      <c r="I44" s="460"/>
      <c r="J44" s="460"/>
      <c r="K44" s="460"/>
      <c r="L44" s="460"/>
      <c r="M44" s="460"/>
      <c r="N44" s="460"/>
      <c r="O44" s="460"/>
    </row>
    <row r="45" spans="2:15">
      <c r="B45" s="238"/>
      <c r="C45" s="238"/>
      <c r="D45" s="238"/>
      <c r="E45" s="238"/>
      <c r="F45" s="238"/>
      <c r="G45" s="238"/>
      <c r="H45" s="238"/>
      <c r="I45" s="238"/>
      <c r="J45" s="238"/>
      <c r="K45" s="238"/>
      <c r="L45" s="238"/>
      <c r="M45" s="238"/>
      <c r="N45" s="238"/>
      <c r="O45" s="238"/>
    </row>
    <row r="46" spans="2:15">
      <c r="B46" s="209" t="s">
        <v>390</v>
      </c>
    </row>
    <row r="47" spans="2:15">
      <c r="B47" s="461"/>
      <c r="C47" s="462" t="s">
        <v>391</v>
      </c>
      <c r="D47" s="463"/>
      <c r="E47" s="464"/>
      <c r="F47" s="465" t="s">
        <v>392</v>
      </c>
      <c r="G47" s="466"/>
      <c r="H47" s="467"/>
    </row>
    <row r="48" spans="2:15">
      <c r="B48" s="461"/>
      <c r="C48" s="211">
        <v>2016</v>
      </c>
      <c r="D48" s="211">
        <v>2015</v>
      </c>
      <c r="E48" s="211" t="s">
        <v>353</v>
      </c>
      <c r="F48" s="211">
        <v>2016</v>
      </c>
      <c r="G48" s="211">
        <v>2015</v>
      </c>
      <c r="H48" s="211" t="s">
        <v>353</v>
      </c>
    </row>
    <row r="49" spans="2:10">
      <c r="B49" s="232" t="s">
        <v>379</v>
      </c>
      <c r="C49" s="239">
        <v>0.45700000000000002</v>
      </c>
      <c r="D49" s="239">
        <v>0.49099999999999999</v>
      </c>
      <c r="E49" s="239">
        <f>C49-D49</f>
        <v>-3.3999999999999975E-2</v>
      </c>
      <c r="F49" s="239">
        <v>0.50700000000000001</v>
      </c>
      <c r="G49" s="239">
        <v>0.53700000000000003</v>
      </c>
      <c r="H49" s="239">
        <f>F49-G49</f>
        <v>-3.0000000000000027E-2</v>
      </c>
      <c r="I49" s="240"/>
      <c r="J49" s="240"/>
    </row>
    <row r="50" spans="2:10">
      <c r="B50" s="232" t="s">
        <v>380</v>
      </c>
      <c r="C50" s="239">
        <v>0.51400000000000001</v>
      </c>
      <c r="D50" s="239">
        <v>0.55000000000000004</v>
      </c>
      <c r="E50" s="239">
        <f t="shared" ref="E50:E58" si="2">C50-D50</f>
        <v>-3.6000000000000032E-2</v>
      </c>
      <c r="F50" s="239">
        <v>0.53800000000000003</v>
      </c>
      <c r="G50" s="239">
        <v>0.56299999999999994</v>
      </c>
      <c r="H50" s="239">
        <f t="shared" ref="H50:H58" si="3">F50-G50</f>
        <v>-2.4999999999999911E-2</v>
      </c>
      <c r="I50" s="240"/>
      <c r="J50" s="240"/>
    </row>
    <row r="51" spans="2:10">
      <c r="B51" s="226" t="s">
        <v>381</v>
      </c>
      <c r="C51" s="241">
        <v>0.82899999999999996</v>
      </c>
      <c r="D51" s="241">
        <v>0.84599999999999997</v>
      </c>
      <c r="E51" s="241">
        <f t="shared" si="2"/>
        <v>-1.7000000000000015E-2</v>
      </c>
      <c r="F51" s="241">
        <v>0.83199999999999996</v>
      </c>
      <c r="G51" s="241">
        <v>0.85</v>
      </c>
      <c r="H51" s="241">
        <f t="shared" si="3"/>
        <v>-1.8000000000000016E-2</v>
      </c>
      <c r="I51" s="240"/>
      <c r="J51" s="240"/>
    </row>
    <row r="52" spans="2:10">
      <c r="B52" s="226" t="s">
        <v>382</v>
      </c>
      <c r="C52" s="241">
        <v>0.153</v>
      </c>
      <c r="D52" s="241">
        <v>0.19</v>
      </c>
      <c r="E52" s="241">
        <f t="shared" si="2"/>
        <v>-3.7000000000000005E-2</v>
      </c>
      <c r="F52" s="241">
        <v>0.17100000000000001</v>
      </c>
      <c r="G52" s="241">
        <v>0.20100000000000001</v>
      </c>
      <c r="H52" s="241">
        <f t="shared" si="3"/>
        <v>-0.03</v>
      </c>
      <c r="I52" s="240"/>
      <c r="J52" s="240"/>
    </row>
    <row r="53" spans="2:10">
      <c r="B53" s="226" t="s">
        <v>383</v>
      </c>
      <c r="C53" s="241">
        <v>0.31</v>
      </c>
      <c r="D53" s="241">
        <v>0.44700000000000001</v>
      </c>
      <c r="E53" s="241">
        <f t="shared" si="2"/>
        <v>-0.13700000000000001</v>
      </c>
      <c r="F53" s="241">
        <v>0.33500000000000002</v>
      </c>
      <c r="G53" s="241">
        <v>0.45700000000000002</v>
      </c>
      <c r="H53" s="241">
        <f t="shared" si="3"/>
        <v>-0.122</v>
      </c>
      <c r="I53" s="240"/>
      <c r="J53" s="240"/>
    </row>
    <row r="54" spans="2:10">
      <c r="B54" s="226" t="s">
        <v>384</v>
      </c>
      <c r="C54" s="241">
        <v>0.27200000000000002</v>
      </c>
      <c r="D54" s="241">
        <v>0.23899999999999999</v>
      </c>
      <c r="E54" s="241">
        <f t="shared" si="2"/>
        <v>3.3000000000000029E-2</v>
      </c>
      <c r="F54" s="241">
        <v>0.27300000000000002</v>
      </c>
      <c r="G54" s="241">
        <v>0.24</v>
      </c>
      <c r="H54" s="241">
        <f t="shared" si="3"/>
        <v>3.3000000000000029E-2</v>
      </c>
      <c r="I54" s="240"/>
      <c r="J54" s="240"/>
    </row>
    <row r="55" spans="2:10">
      <c r="B55" s="232" t="s">
        <v>385</v>
      </c>
      <c r="C55" s="239">
        <v>0.43</v>
      </c>
      <c r="D55" s="239">
        <v>0.46</v>
      </c>
      <c r="E55" s="239">
        <f t="shared" si="2"/>
        <v>-3.0000000000000027E-2</v>
      </c>
      <c r="F55" s="239">
        <v>0.40799999999999997</v>
      </c>
      <c r="G55" s="239">
        <v>0.44900000000000001</v>
      </c>
      <c r="H55" s="239">
        <f t="shared" si="3"/>
        <v>-4.1000000000000036E-2</v>
      </c>
      <c r="I55" s="240"/>
      <c r="J55" s="240"/>
    </row>
    <row r="56" spans="2:10">
      <c r="B56" s="232" t="s">
        <v>386</v>
      </c>
      <c r="C56" s="239">
        <v>2.8000000000000001E-2</v>
      </c>
      <c r="D56" s="239">
        <v>4.1000000000000002E-2</v>
      </c>
      <c r="E56" s="239">
        <f t="shared" si="2"/>
        <v>-1.3000000000000001E-2</v>
      </c>
      <c r="F56" s="239">
        <v>8.1000000000000003E-2</v>
      </c>
      <c r="G56" s="239">
        <v>0.14299999999999999</v>
      </c>
      <c r="H56" s="239">
        <f t="shared" si="3"/>
        <v>-6.1999999999999986E-2</v>
      </c>
      <c r="I56" s="240"/>
      <c r="J56" s="240"/>
    </row>
    <row r="57" spans="2:10">
      <c r="B57" s="232" t="s">
        <v>387</v>
      </c>
      <c r="C57" s="239">
        <v>1.0999999999999999E-2</v>
      </c>
      <c r="D57" s="239">
        <v>1.7000000000000001E-2</v>
      </c>
      <c r="E57" s="239">
        <f t="shared" si="2"/>
        <v>-6.0000000000000019E-3</v>
      </c>
      <c r="F57" s="239">
        <v>1.6E-2</v>
      </c>
      <c r="G57" s="239">
        <v>2.5999999999999999E-2</v>
      </c>
      <c r="H57" s="239">
        <f t="shared" si="3"/>
        <v>-9.9999999999999985E-3</v>
      </c>
      <c r="I57" s="240"/>
      <c r="J57" s="240"/>
    </row>
    <row r="58" spans="2:10">
      <c r="B58" s="232" t="s">
        <v>102</v>
      </c>
      <c r="C58" s="239">
        <v>0.374</v>
      </c>
      <c r="D58" s="239">
        <v>0.38800000000000001</v>
      </c>
      <c r="E58" s="239">
        <f t="shared" si="2"/>
        <v>-1.4000000000000012E-2</v>
      </c>
      <c r="F58" s="239">
        <v>0.435</v>
      </c>
      <c r="G58" s="239">
        <v>0.45300000000000001</v>
      </c>
      <c r="H58" s="239">
        <f t="shared" si="3"/>
        <v>-1.8000000000000016E-2</v>
      </c>
      <c r="I58" s="240"/>
      <c r="J58" s="240"/>
    </row>
    <row r="59" spans="2:10">
      <c r="B59" s="236" t="s">
        <v>393</v>
      </c>
      <c r="C59" s="242"/>
      <c r="D59" s="243"/>
      <c r="E59" s="243"/>
      <c r="F59" s="243"/>
      <c r="G59" s="243"/>
      <c r="H59" s="243"/>
      <c r="I59" s="240"/>
      <c r="J59" s="240"/>
    </row>
    <row r="61" spans="2:10">
      <c r="B61" s="209" t="s">
        <v>394</v>
      </c>
    </row>
    <row r="62" spans="2:10">
      <c r="B62" s="244"/>
      <c r="C62" s="244" t="s">
        <v>395</v>
      </c>
      <c r="D62" s="245" t="s">
        <v>396</v>
      </c>
    </row>
    <row r="63" spans="2:10">
      <c r="B63" s="459" t="s">
        <v>397</v>
      </c>
      <c r="C63" s="214">
        <v>2011</v>
      </c>
      <c r="D63" s="246">
        <v>0.47399999999999998</v>
      </c>
      <c r="E63" s="247"/>
    </row>
    <row r="64" spans="2:10">
      <c r="B64" s="459"/>
      <c r="C64" s="214">
        <v>2012</v>
      </c>
      <c r="D64" s="246">
        <v>0.49199999999999999</v>
      </c>
      <c r="E64" s="247"/>
    </row>
    <row r="65" spans="2:15">
      <c r="B65" s="459"/>
      <c r="C65" s="214">
        <v>2013</v>
      </c>
      <c r="D65" s="246">
        <v>0.53500000000000003</v>
      </c>
      <c r="E65" s="247"/>
    </row>
    <row r="66" spans="2:15">
      <c r="B66" s="459"/>
      <c r="C66" s="214">
        <v>2014</v>
      </c>
      <c r="D66" s="246">
        <v>0.60199999999999998</v>
      </c>
      <c r="E66" s="247"/>
    </row>
    <row r="67" spans="2:15">
      <c r="B67" s="459"/>
      <c r="C67" s="214">
        <v>2015</v>
      </c>
      <c r="D67" s="246">
        <v>0.64200000000000002</v>
      </c>
      <c r="E67" s="247"/>
    </row>
    <row r="68" spans="2:15">
      <c r="B68" s="459"/>
      <c r="C68" s="214">
        <v>2016</v>
      </c>
      <c r="D68" s="246">
        <v>0.66600000000000004</v>
      </c>
      <c r="E68" s="247"/>
    </row>
    <row r="69" spans="2:15">
      <c r="B69" s="459" t="s">
        <v>398</v>
      </c>
      <c r="C69" s="214">
        <v>2015</v>
      </c>
      <c r="D69" s="246">
        <v>0.69799999999999995</v>
      </c>
      <c r="E69" s="247"/>
    </row>
    <row r="70" spans="2:15">
      <c r="B70" s="459"/>
      <c r="C70" s="214">
        <v>2016</v>
      </c>
      <c r="D70" s="246">
        <v>0.745</v>
      </c>
      <c r="E70" s="247"/>
    </row>
    <row r="72" spans="2:15">
      <c r="B72" s="209" t="s">
        <v>399</v>
      </c>
    </row>
    <row r="73" spans="2:15" ht="38.25">
      <c r="B73" s="232"/>
      <c r="C73" s="248" t="s">
        <v>400</v>
      </c>
      <c r="D73" s="249" t="s">
        <v>401</v>
      </c>
    </row>
    <row r="74" spans="2:15">
      <c r="B74" s="226" t="s">
        <v>402</v>
      </c>
      <c r="C74" s="250">
        <v>0.33900000000000002</v>
      </c>
      <c r="D74" s="250">
        <v>0.66100000000000003</v>
      </c>
      <c r="E74" s="247"/>
    </row>
    <row r="75" spans="2:15">
      <c r="B75" s="226" t="s">
        <v>403</v>
      </c>
      <c r="C75" s="250">
        <v>0.22</v>
      </c>
      <c r="D75" s="250">
        <v>0.78</v>
      </c>
      <c r="E75" s="247"/>
    </row>
    <row r="76" spans="2:15">
      <c r="B76" s="460" t="s">
        <v>404</v>
      </c>
      <c r="C76" s="460"/>
      <c r="D76" s="460"/>
      <c r="E76" s="460"/>
      <c r="F76" s="460"/>
      <c r="G76" s="460"/>
      <c r="H76" s="460"/>
      <c r="I76" s="460"/>
      <c r="J76" s="460"/>
      <c r="K76" s="460"/>
      <c r="L76" s="460"/>
      <c r="M76" s="460"/>
      <c r="N76" s="460"/>
      <c r="O76" s="460"/>
    </row>
    <row r="77" spans="2:15">
      <c r="B77" s="460"/>
      <c r="C77" s="460"/>
      <c r="D77" s="460"/>
      <c r="E77" s="460"/>
      <c r="F77" s="460"/>
      <c r="G77" s="460"/>
      <c r="H77" s="460"/>
      <c r="I77" s="460"/>
      <c r="J77" s="460"/>
      <c r="K77" s="460"/>
      <c r="L77" s="460"/>
      <c r="M77" s="460"/>
      <c r="N77" s="460"/>
      <c r="O77" s="460"/>
    </row>
    <row r="79" spans="2:15">
      <c r="B79" s="209" t="s">
        <v>405</v>
      </c>
    </row>
    <row r="80" spans="2:15">
      <c r="B80" s="209" t="s">
        <v>406</v>
      </c>
    </row>
    <row r="81" spans="2:15" ht="15" customHeight="1">
      <c r="B81" s="459" t="s">
        <v>407</v>
      </c>
      <c r="C81" s="459" t="s">
        <v>408</v>
      </c>
      <c r="D81" s="459"/>
      <c r="E81" s="459"/>
      <c r="F81" s="459"/>
      <c r="G81" s="459"/>
      <c r="H81" s="459"/>
      <c r="I81" s="459" t="s">
        <v>409</v>
      </c>
      <c r="J81" s="459"/>
      <c r="K81" s="459"/>
      <c r="L81" s="459"/>
      <c r="M81" s="459"/>
      <c r="N81" s="459"/>
      <c r="O81" s="459"/>
    </row>
    <row r="82" spans="2:15">
      <c r="B82" s="459"/>
      <c r="C82" s="226">
        <v>2011</v>
      </c>
      <c r="D82" s="226">
        <v>2012</v>
      </c>
      <c r="E82" s="226">
        <v>2013</v>
      </c>
      <c r="F82" s="226">
        <v>2014</v>
      </c>
      <c r="G82" s="226">
        <v>2015</v>
      </c>
      <c r="H82" s="211" t="s">
        <v>410</v>
      </c>
      <c r="I82" s="226">
        <v>2011</v>
      </c>
      <c r="J82" s="226">
        <v>2012</v>
      </c>
      <c r="K82" s="226">
        <v>2013</v>
      </c>
      <c r="L82" s="226">
        <v>2014</v>
      </c>
      <c r="M82" s="226">
        <v>2015</v>
      </c>
      <c r="N82" s="211" t="s">
        <v>410</v>
      </c>
      <c r="O82" s="251" t="s">
        <v>411</v>
      </c>
    </row>
    <row r="83" spans="2:15" ht="25.5">
      <c r="B83" s="249" t="s">
        <v>412</v>
      </c>
      <c r="C83" s="252">
        <v>121086</v>
      </c>
      <c r="D83" s="252">
        <v>144400</v>
      </c>
      <c r="E83" s="252">
        <v>177460</v>
      </c>
      <c r="F83" s="252">
        <v>203038</v>
      </c>
      <c r="G83" s="252">
        <v>264223</v>
      </c>
      <c r="H83" s="252">
        <v>325474</v>
      </c>
      <c r="I83" s="253">
        <f t="shared" ref="I83:N91" si="4">C83/C$83</f>
        <v>1</v>
      </c>
      <c r="J83" s="253">
        <f t="shared" si="4"/>
        <v>1</v>
      </c>
      <c r="K83" s="253">
        <f t="shared" si="4"/>
        <v>1</v>
      </c>
      <c r="L83" s="253">
        <f t="shared" si="4"/>
        <v>1</v>
      </c>
      <c r="M83" s="253">
        <f t="shared" si="4"/>
        <v>1</v>
      </c>
      <c r="N83" s="253">
        <f t="shared" si="4"/>
        <v>1</v>
      </c>
      <c r="O83" s="253">
        <f>AVERAGE(I83:N83)</f>
        <v>1</v>
      </c>
    </row>
    <row r="84" spans="2:15" ht="25.5">
      <c r="B84" s="249" t="s">
        <v>413</v>
      </c>
      <c r="C84" s="252">
        <v>15347</v>
      </c>
      <c r="D84" s="252">
        <v>39044</v>
      </c>
      <c r="E84" s="252">
        <v>31565</v>
      </c>
      <c r="F84" s="252">
        <v>66173</v>
      </c>
      <c r="G84" s="252">
        <v>68919</v>
      </c>
      <c r="H84" s="252">
        <v>52126</v>
      </c>
      <c r="I84" s="253">
        <f>C84/C$83</f>
        <v>0.12674462778521051</v>
      </c>
      <c r="J84" s="253">
        <f t="shared" si="4"/>
        <v>0.27038781163434905</v>
      </c>
      <c r="K84" s="253">
        <f t="shared" si="4"/>
        <v>0.17787106953679702</v>
      </c>
      <c r="L84" s="253">
        <f t="shared" si="4"/>
        <v>0.32591436085855852</v>
      </c>
      <c r="M84" s="253">
        <f t="shared" si="4"/>
        <v>0.26083649038880036</v>
      </c>
      <c r="N84" s="253">
        <f t="shared" si="4"/>
        <v>0.16015411369264518</v>
      </c>
      <c r="O84" s="253">
        <f t="shared" ref="O84:O91" si="5">AVERAGE(I84:N84)</f>
        <v>0.22031807898272679</v>
      </c>
    </row>
    <row r="85" spans="2:15">
      <c r="B85" s="254" t="s">
        <v>414</v>
      </c>
      <c r="C85" s="255">
        <v>12248</v>
      </c>
      <c r="D85" s="255">
        <v>14958</v>
      </c>
      <c r="E85" s="255">
        <v>16510</v>
      </c>
      <c r="F85" s="255">
        <v>19185</v>
      </c>
      <c r="G85" s="255">
        <v>24628</v>
      </c>
      <c r="H85" s="255">
        <v>27346</v>
      </c>
      <c r="I85" s="256">
        <f t="shared" ref="I85:I90" si="6">C85/C$83</f>
        <v>0.10115124787341229</v>
      </c>
      <c r="J85" s="256">
        <f t="shared" si="4"/>
        <v>0.10358725761772854</v>
      </c>
      <c r="K85" s="256">
        <f t="shared" si="4"/>
        <v>9.3035050152146956E-2</v>
      </c>
      <c r="L85" s="256">
        <f t="shared" si="4"/>
        <v>9.4489701435199316E-2</v>
      </c>
      <c r="M85" s="256">
        <f t="shared" si="4"/>
        <v>9.3209145305291369E-2</v>
      </c>
      <c r="N85" s="256">
        <f t="shared" si="4"/>
        <v>8.4018999981565354E-2</v>
      </c>
      <c r="O85" s="256">
        <f t="shared" si="5"/>
        <v>9.4915233727557294E-2</v>
      </c>
    </row>
    <row r="86" spans="2:15">
      <c r="B86" s="254" t="s">
        <v>415</v>
      </c>
      <c r="C86" s="255">
        <v>17343</v>
      </c>
      <c r="D86" s="255">
        <v>16340</v>
      </c>
      <c r="E86" s="255">
        <v>18540</v>
      </c>
      <c r="F86" s="255">
        <v>22249</v>
      </c>
      <c r="G86" s="255">
        <v>31058</v>
      </c>
      <c r="H86" s="255">
        <v>68720</v>
      </c>
      <c r="I86" s="256">
        <f t="shared" si="6"/>
        <v>0.1432287795451167</v>
      </c>
      <c r="J86" s="256">
        <f t="shared" si="4"/>
        <v>0.11315789473684211</v>
      </c>
      <c r="K86" s="256">
        <f t="shared" si="4"/>
        <v>0.10447424771779557</v>
      </c>
      <c r="L86" s="256">
        <f t="shared" si="4"/>
        <v>0.1095804726208887</v>
      </c>
      <c r="M86" s="256">
        <f t="shared" si="4"/>
        <v>0.11754464978446237</v>
      </c>
      <c r="N86" s="256">
        <f t="shared" si="4"/>
        <v>0.21113821687753861</v>
      </c>
      <c r="O86" s="256">
        <f t="shared" si="5"/>
        <v>0.13318737688044069</v>
      </c>
    </row>
    <row r="87" spans="2:15">
      <c r="B87" s="254" t="s">
        <v>416</v>
      </c>
      <c r="C87" s="255">
        <v>-12268</v>
      </c>
      <c r="D87" s="255">
        <v>-1425</v>
      </c>
      <c r="E87" s="255">
        <v>-1632</v>
      </c>
      <c r="F87" s="255">
        <v>22135</v>
      </c>
      <c r="G87" s="255">
        <v>12355</v>
      </c>
      <c r="H87" s="255">
        <v>-1567</v>
      </c>
      <c r="I87" s="256">
        <f t="shared" si="6"/>
        <v>-0.10131641973473399</v>
      </c>
      <c r="J87" s="256">
        <f t="shared" si="4"/>
        <v>-9.8684210526315784E-3</v>
      </c>
      <c r="K87" s="256">
        <f t="shared" si="4"/>
        <v>-9.1964386340583799E-3</v>
      </c>
      <c r="L87" s="256">
        <f t="shared" si="4"/>
        <v>0.10901900136920183</v>
      </c>
      <c r="M87" s="256">
        <f t="shared" si="4"/>
        <v>4.6759744609666837E-2</v>
      </c>
      <c r="N87" s="256">
        <f t="shared" si="4"/>
        <v>-4.8145166741429424E-3</v>
      </c>
      <c r="O87" s="256">
        <f t="shared" si="5"/>
        <v>5.0971583138836292E-3</v>
      </c>
    </row>
    <row r="88" spans="2:15">
      <c r="B88" s="254" t="s">
        <v>417</v>
      </c>
      <c r="C88" s="255">
        <v>-1050</v>
      </c>
      <c r="D88" s="255">
        <v>10222</v>
      </c>
      <c r="E88" s="255">
        <v>-1352</v>
      </c>
      <c r="F88" s="255">
        <v>2317</v>
      </c>
      <c r="G88" s="255">
        <v>-246</v>
      </c>
      <c r="H88" s="255">
        <v>-42115</v>
      </c>
      <c r="I88" s="256">
        <f t="shared" si="6"/>
        <v>-8.6715227193895246E-3</v>
      </c>
      <c r="J88" s="256">
        <f t="shared" si="4"/>
        <v>7.0789473684210527E-2</v>
      </c>
      <c r="K88" s="256">
        <f t="shared" si="4"/>
        <v>-7.6186182801758146E-3</v>
      </c>
      <c r="L88" s="256">
        <f t="shared" si="4"/>
        <v>1.1411656931214846E-2</v>
      </c>
      <c r="M88" s="256">
        <f t="shared" si="4"/>
        <v>-9.310317421269155E-4</v>
      </c>
      <c r="N88" s="256">
        <f t="shared" si="4"/>
        <v>-0.12939589644641353</v>
      </c>
      <c r="O88" s="256">
        <f t="shared" si="5"/>
        <v>-1.0735989762113402E-2</v>
      </c>
    </row>
    <row r="89" spans="2:15">
      <c r="B89" s="254" t="s">
        <v>418</v>
      </c>
      <c r="C89" s="255">
        <v>-926</v>
      </c>
      <c r="D89" s="255">
        <v>-1051</v>
      </c>
      <c r="E89" s="255">
        <v>-501</v>
      </c>
      <c r="F89" s="255">
        <v>287</v>
      </c>
      <c r="G89" s="255">
        <v>1123</v>
      </c>
      <c r="H89" s="255">
        <v>-259</v>
      </c>
      <c r="I89" s="256">
        <f t="shared" si="6"/>
        <v>-7.6474571791949521E-3</v>
      </c>
      <c r="J89" s="256">
        <f t="shared" si="4"/>
        <v>-7.2783933518005542E-3</v>
      </c>
      <c r="K89" s="256">
        <f t="shared" si="4"/>
        <v>-2.8231714189113038E-3</v>
      </c>
      <c r="L89" s="256">
        <f t="shared" si="4"/>
        <v>1.4135285020538027E-3</v>
      </c>
      <c r="M89" s="256">
        <f t="shared" si="4"/>
        <v>4.2501977496281554E-3</v>
      </c>
      <c r="N89" s="256">
        <f t="shared" si="4"/>
        <v>-7.9576248794066497E-4</v>
      </c>
      <c r="O89" s="256">
        <f t="shared" si="5"/>
        <v>-2.1468430310275862E-3</v>
      </c>
    </row>
    <row r="90" spans="2:15">
      <c r="B90" s="245" t="s">
        <v>419</v>
      </c>
      <c r="C90" s="252">
        <v>7968</v>
      </c>
      <c r="D90" s="252">
        <v>-5983</v>
      </c>
      <c r="E90" s="252">
        <v>-5987</v>
      </c>
      <c r="F90" s="252">
        <v>-4987</v>
      </c>
      <c r="G90" s="252">
        <v>-6328</v>
      </c>
      <c r="H90" s="252">
        <v>-17289</v>
      </c>
      <c r="I90" s="253">
        <f t="shared" si="6"/>
        <v>6.580446955056736E-2</v>
      </c>
      <c r="J90" s="253">
        <f t="shared" si="4"/>
        <v>-4.1433518005540168E-2</v>
      </c>
      <c r="K90" s="253">
        <f t="shared" si="4"/>
        <v>-3.3737180209624705E-2</v>
      </c>
      <c r="L90" s="253">
        <f t="shared" si="4"/>
        <v>-2.4561904668091689E-2</v>
      </c>
      <c r="M90" s="253">
        <f t="shared" si="4"/>
        <v>-2.3949466927557405E-2</v>
      </c>
      <c r="N90" s="253">
        <f t="shared" si="4"/>
        <v>-5.3119450401568173E-2</v>
      </c>
      <c r="O90" s="253">
        <f t="shared" si="5"/>
        <v>-1.8499508443635796E-2</v>
      </c>
    </row>
    <row r="91" spans="2:15" ht="25.5">
      <c r="B91" s="249" t="s">
        <v>420</v>
      </c>
      <c r="C91" s="252">
        <v>144400</v>
      </c>
      <c r="D91" s="252">
        <v>177460</v>
      </c>
      <c r="E91" s="252">
        <v>203038</v>
      </c>
      <c r="F91" s="252">
        <v>264223</v>
      </c>
      <c r="G91" s="252">
        <v>326814</v>
      </c>
      <c r="H91" s="252">
        <v>360312.10227050364</v>
      </c>
      <c r="I91" s="253">
        <f>C91/C$83</f>
        <v>1.1925408387427119</v>
      </c>
      <c r="J91" s="253">
        <f t="shared" si="4"/>
        <v>1.2289473684210526</v>
      </c>
      <c r="K91" s="253">
        <f t="shared" si="4"/>
        <v>1.1441338893271724</v>
      </c>
      <c r="L91" s="253">
        <f t="shared" si="4"/>
        <v>1.3013475310040485</v>
      </c>
      <c r="M91" s="253">
        <f t="shared" si="4"/>
        <v>1.236887023461243</v>
      </c>
      <c r="N91" s="253">
        <f t="shared" si="4"/>
        <v>1.1070380499533101</v>
      </c>
      <c r="O91" s="253">
        <f t="shared" si="5"/>
        <v>1.201815783484923</v>
      </c>
    </row>
    <row r="92" spans="2:15">
      <c r="B92" s="257" t="s">
        <v>421</v>
      </c>
      <c r="C92" s="258"/>
      <c r="D92" s="258"/>
      <c r="E92" s="258"/>
      <c r="F92" s="258"/>
      <c r="G92" s="258"/>
      <c r="H92" s="258"/>
      <c r="I92" s="259"/>
      <c r="J92" s="259"/>
      <c r="K92" s="259"/>
      <c r="L92" s="259"/>
      <c r="M92" s="259"/>
      <c r="N92" s="259"/>
      <c r="O92" s="259"/>
    </row>
    <row r="93" spans="2:15">
      <c r="B93" s="260"/>
      <c r="C93" s="261"/>
      <c r="D93" s="261"/>
      <c r="E93" s="261"/>
      <c r="F93" s="261"/>
      <c r="G93" s="261"/>
      <c r="H93" s="261"/>
      <c r="I93" s="261"/>
      <c r="J93" s="261"/>
      <c r="K93" s="261"/>
      <c r="L93" s="261"/>
      <c r="M93" s="261"/>
      <c r="N93" s="261"/>
      <c r="O93" s="261"/>
    </row>
    <row r="94" spans="2:15">
      <c r="B94" s="209" t="s">
        <v>422</v>
      </c>
    </row>
    <row r="95" spans="2:15" ht="15" customHeight="1">
      <c r="B95" s="459" t="s">
        <v>407</v>
      </c>
      <c r="C95" s="459" t="s">
        <v>423</v>
      </c>
      <c r="D95" s="459"/>
      <c r="E95" s="459"/>
      <c r="F95" s="459"/>
      <c r="G95" s="459"/>
      <c r="H95" s="459"/>
      <c r="I95" s="459" t="s">
        <v>409</v>
      </c>
      <c r="J95" s="459"/>
      <c r="K95" s="459"/>
      <c r="L95" s="459"/>
      <c r="M95" s="459"/>
      <c r="N95" s="459"/>
      <c r="O95" s="459"/>
    </row>
    <row r="96" spans="2:15">
      <c r="B96" s="459"/>
      <c r="C96" s="226">
        <v>2011</v>
      </c>
      <c r="D96" s="226">
        <v>2012</v>
      </c>
      <c r="E96" s="226">
        <v>2013</v>
      </c>
      <c r="F96" s="226">
        <v>2014</v>
      </c>
      <c r="G96" s="226">
        <v>2015</v>
      </c>
      <c r="H96" s="211" t="s">
        <v>410</v>
      </c>
      <c r="I96" s="226">
        <v>2011</v>
      </c>
      <c r="J96" s="226">
        <v>2012</v>
      </c>
      <c r="K96" s="226">
        <v>2013</v>
      </c>
      <c r="L96" s="226">
        <v>2014</v>
      </c>
      <c r="M96" s="226">
        <v>2015</v>
      </c>
      <c r="N96" s="211" t="s">
        <v>410</v>
      </c>
      <c r="O96" s="251" t="s">
        <v>411</v>
      </c>
    </row>
    <row r="97" spans="2:16">
      <c r="B97" s="249" t="s">
        <v>424</v>
      </c>
      <c r="C97" s="252">
        <v>200986</v>
      </c>
      <c r="D97" s="252">
        <v>235627</v>
      </c>
      <c r="E97" s="252">
        <v>285874</v>
      </c>
      <c r="F97" s="252">
        <v>329653</v>
      </c>
      <c r="G97" s="252">
        <v>458812</v>
      </c>
      <c r="H97" s="252">
        <v>551514</v>
      </c>
      <c r="I97" s="253">
        <f>C97/C$97</f>
        <v>1</v>
      </c>
      <c r="J97" s="253">
        <f t="shared" ref="J97:N106" si="7">D97/D$97</f>
        <v>1</v>
      </c>
      <c r="K97" s="253">
        <f t="shared" si="7"/>
        <v>1</v>
      </c>
      <c r="L97" s="253">
        <f t="shared" si="7"/>
        <v>1</v>
      </c>
      <c r="M97" s="253">
        <f t="shared" si="7"/>
        <v>1</v>
      </c>
      <c r="N97" s="253">
        <f t="shared" si="7"/>
        <v>1</v>
      </c>
      <c r="O97" s="253">
        <f>AVERAGE(I97:N97)</f>
        <v>1</v>
      </c>
    </row>
    <row r="98" spans="2:16" ht="25.5">
      <c r="B98" s="249" t="s">
        <v>413</v>
      </c>
      <c r="C98" s="252">
        <v>22753</v>
      </c>
      <c r="D98" s="252">
        <v>53466</v>
      </c>
      <c r="E98" s="252">
        <v>47737</v>
      </c>
      <c r="F98" s="252">
        <v>92509</v>
      </c>
      <c r="G98" s="252">
        <v>92782</v>
      </c>
      <c r="H98" s="252">
        <v>96243</v>
      </c>
      <c r="I98" s="253">
        <f t="shared" ref="I98:N106" si="8">C98/C$97</f>
        <v>0.11320689003214154</v>
      </c>
      <c r="J98" s="253">
        <f t="shared" si="7"/>
        <v>0.22690947981343396</v>
      </c>
      <c r="K98" s="253">
        <f t="shared" si="7"/>
        <v>0.16698615473950063</v>
      </c>
      <c r="L98" s="253">
        <f t="shared" si="7"/>
        <v>0.28062538487439825</v>
      </c>
      <c r="M98" s="253">
        <f t="shared" si="7"/>
        <v>0.20222226096963461</v>
      </c>
      <c r="N98" s="253">
        <f t="shared" si="7"/>
        <v>0.17450690281661027</v>
      </c>
      <c r="O98" s="253">
        <f>AVERAGE(I98:N98)</f>
        <v>0.19407617887428652</v>
      </c>
      <c r="P98" s="262"/>
    </row>
    <row r="99" spans="2:16">
      <c r="B99" s="254" t="s">
        <v>425</v>
      </c>
      <c r="C99" s="255">
        <v>7406</v>
      </c>
      <c r="D99" s="255">
        <v>14422</v>
      </c>
      <c r="E99" s="255">
        <v>16172</v>
      </c>
      <c r="F99" s="255">
        <v>26336</v>
      </c>
      <c r="G99" s="255">
        <v>23864</v>
      </c>
      <c r="H99" s="255">
        <v>44117</v>
      </c>
      <c r="I99" s="256">
        <f t="shared" si="8"/>
        <v>3.6848337695162846E-2</v>
      </c>
      <c r="J99" s="256">
        <f t="shared" si="8"/>
        <v>6.1206907527575363E-2</v>
      </c>
      <c r="K99" s="256">
        <f t="shared" si="8"/>
        <v>5.6570377159168024E-2</v>
      </c>
      <c r="L99" s="256">
        <f t="shared" si="8"/>
        <v>7.9890066221147693E-2</v>
      </c>
      <c r="M99" s="256">
        <f t="shared" si="8"/>
        <v>5.2012589034288556E-2</v>
      </c>
      <c r="N99" s="256">
        <f t="shared" si="8"/>
        <v>7.9992529654732247E-2</v>
      </c>
      <c r="O99" s="256">
        <f>AVERAGE(I99:N99)</f>
        <v>6.1086801215345786E-2</v>
      </c>
    </row>
    <row r="100" spans="2:16" ht="25.5">
      <c r="B100" s="263" t="s">
        <v>426</v>
      </c>
      <c r="C100" s="255">
        <v>12248</v>
      </c>
      <c r="D100" s="255">
        <v>14958</v>
      </c>
      <c r="E100" s="255">
        <v>16510</v>
      </c>
      <c r="F100" s="255">
        <v>19185</v>
      </c>
      <c r="G100" s="255">
        <v>24628</v>
      </c>
      <c r="H100" s="255">
        <v>27346</v>
      </c>
      <c r="I100" s="256">
        <f t="shared" si="8"/>
        <v>6.0939567930104584E-2</v>
      </c>
      <c r="J100" s="256">
        <f t="shared" si="7"/>
        <v>6.3481689280090986E-2</v>
      </c>
      <c r="K100" s="256">
        <f t="shared" si="7"/>
        <v>5.7752716231626519E-2</v>
      </c>
      <c r="L100" s="256">
        <f t="shared" si="7"/>
        <v>5.8197559251697999E-2</v>
      </c>
      <c r="M100" s="256">
        <f t="shared" si="7"/>
        <v>5.3677759082151298E-2</v>
      </c>
      <c r="N100" s="256">
        <f t="shared" si="7"/>
        <v>4.9583510119416731E-2</v>
      </c>
      <c r="O100" s="256">
        <f t="shared" ref="O100:O106" si="9">AVERAGE(I100:N100)</f>
        <v>5.727213364918135E-2</v>
      </c>
    </row>
    <row r="101" spans="2:16">
      <c r="B101" s="254" t="s">
        <v>415</v>
      </c>
      <c r="C101" s="255">
        <v>17343</v>
      </c>
      <c r="D101" s="255">
        <v>16340</v>
      </c>
      <c r="E101" s="255">
        <v>18540</v>
      </c>
      <c r="F101" s="255">
        <v>22249</v>
      </c>
      <c r="G101" s="255">
        <v>31058</v>
      </c>
      <c r="H101" s="255">
        <v>68720</v>
      </c>
      <c r="I101" s="256">
        <f t="shared" si="8"/>
        <v>8.6289592309912136E-2</v>
      </c>
      <c r="J101" s="256">
        <f t="shared" si="7"/>
        <v>6.9346891485271206E-2</v>
      </c>
      <c r="K101" s="256">
        <f t="shared" si="7"/>
        <v>6.4853746755563643E-2</v>
      </c>
      <c r="L101" s="256">
        <f t="shared" si="7"/>
        <v>6.7492181172323626E-2</v>
      </c>
      <c r="M101" s="256">
        <f t="shared" si="7"/>
        <v>6.7692213804346882E-2</v>
      </c>
      <c r="N101" s="256">
        <f t="shared" si="7"/>
        <v>0.12460245796117596</v>
      </c>
      <c r="O101" s="256">
        <f t="shared" si="9"/>
        <v>8.0046180581432244E-2</v>
      </c>
    </row>
    <row r="102" spans="2:16">
      <c r="B102" s="254" t="s">
        <v>416</v>
      </c>
      <c r="C102" s="255">
        <v>-12268</v>
      </c>
      <c r="D102" s="255">
        <v>-1425</v>
      </c>
      <c r="E102" s="255">
        <v>-1632</v>
      </c>
      <c r="F102" s="255">
        <v>22135</v>
      </c>
      <c r="G102" s="255">
        <v>12355</v>
      </c>
      <c r="H102" s="255">
        <v>-1567</v>
      </c>
      <c r="I102" s="256">
        <f t="shared" si="8"/>
        <v>-6.1039077348671054E-2</v>
      </c>
      <c r="J102" s="256">
        <f t="shared" si="7"/>
        <v>-6.0476940248783036E-3</v>
      </c>
      <c r="K102" s="256">
        <f t="shared" si="7"/>
        <v>-5.7088087758942752E-3</v>
      </c>
      <c r="L102" s="256">
        <f t="shared" si="7"/>
        <v>6.7146362993814712E-2</v>
      </c>
      <c r="M102" s="256">
        <f t="shared" si="7"/>
        <v>2.6928240760921686E-2</v>
      </c>
      <c r="N102" s="256">
        <f t="shared" si="7"/>
        <v>-2.8412696685850224E-3</v>
      </c>
      <c r="O102" s="256">
        <f t="shared" si="9"/>
        <v>3.0729589894512902E-3</v>
      </c>
    </row>
    <row r="103" spans="2:16">
      <c r="B103" s="254" t="s">
        <v>417</v>
      </c>
      <c r="C103" s="255">
        <v>-1050</v>
      </c>
      <c r="D103" s="255">
        <v>10222</v>
      </c>
      <c r="E103" s="255">
        <v>-1352</v>
      </c>
      <c r="F103" s="255">
        <v>2317</v>
      </c>
      <c r="G103" s="255">
        <v>-246</v>
      </c>
      <c r="H103" s="255">
        <v>-42115</v>
      </c>
      <c r="I103" s="256">
        <f t="shared" si="8"/>
        <v>-5.2242444747395344E-3</v>
      </c>
      <c r="J103" s="256">
        <f t="shared" si="7"/>
        <v>4.3382125138460362E-2</v>
      </c>
      <c r="K103" s="256">
        <f t="shared" si="7"/>
        <v>-4.7293562898339829E-3</v>
      </c>
      <c r="L103" s="256">
        <f t="shared" si="7"/>
        <v>7.0286028035540403E-3</v>
      </c>
      <c r="M103" s="256">
        <f t="shared" si="7"/>
        <v>-5.3616731907622295E-4</v>
      </c>
      <c r="N103" s="256">
        <f t="shared" si="7"/>
        <v>-7.6362522075595546E-2</v>
      </c>
      <c r="O103" s="256">
        <f t="shared" si="9"/>
        <v>-6.0735937028718141E-3</v>
      </c>
    </row>
    <row r="104" spans="2:16">
      <c r="B104" s="254" t="s">
        <v>418</v>
      </c>
      <c r="C104" s="255">
        <v>-926</v>
      </c>
      <c r="D104" s="255">
        <v>-1051</v>
      </c>
      <c r="E104" s="255">
        <v>-501</v>
      </c>
      <c r="F104" s="255">
        <v>287</v>
      </c>
      <c r="G104" s="255">
        <v>1123</v>
      </c>
      <c r="H104" s="255">
        <v>-259</v>
      </c>
      <c r="I104" s="256">
        <f t="shared" si="8"/>
        <v>-4.607286079627437E-3</v>
      </c>
      <c r="J104" s="256">
        <f t="shared" si="7"/>
        <v>-4.4604395930856822E-3</v>
      </c>
      <c r="K104" s="256">
        <f t="shared" si="7"/>
        <v>-1.7525203411293086E-3</v>
      </c>
      <c r="L104" s="256">
        <f t="shared" si="7"/>
        <v>8.7061243186016817E-4</v>
      </c>
      <c r="M104" s="256">
        <f t="shared" si="7"/>
        <v>2.4476256070024324E-3</v>
      </c>
      <c r="N104" s="256">
        <f t="shared" si="7"/>
        <v>-4.6961636513307006E-4</v>
      </c>
      <c r="O104" s="256">
        <f t="shared" si="9"/>
        <v>-1.3286040566854831E-3</v>
      </c>
    </row>
    <row r="105" spans="2:16">
      <c r="B105" s="245" t="s">
        <v>419</v>
      </c>
      <c r="C105" s="252">
        <v>11889</v>
      </c>
      <c r="D105" s="252">
        <v>-3218</v>
      </c>
      <c r="E105" s="252">
        <v>-3958</v>
      </c>
      <c r="F105" s="252">
        <v>36651</v>
      </c>
      <c r="G105" s="252">
        <v>1258</v>
      </c>
      <c r="H105" s="252">
        <v>-10054</v>
      </c>
      <c r="I105" s="253">
        <f t="shared" si="8"/>
        <v>5.9153373866836494E-2</v>
      </c>
      <c r="J105" s="253">
        <f t="shared" si="7"/>
        <v>-1.3657178506707635E-2</v>
      </c>
      <c r="K105" s="253">
        <f t="shared" si="7"/>
        <v>-1.3845260499380846E-2</v>
      </c>
      <c r="L105" s="253">
        <f t="shared" si="7"/>
        <v>0.1111805443906168</v>
      </c>
      <c r="M105" s="253">
        <f t="shared" si="7"/>
        <v>2.7418637699101159E-3</v>
      </c>
      <c r="N105" s="253">
        <f t="shared" si="7"/>
        <v>-1.8229818282038172E-2</v>
      </c>
      <c r="O105" s="253">
        <f t="shared" si="9"/>
        <v>2.1223920789872789E-2</v>
      </c>
    </row>
    <row r="106" spans="2:16" ht="25.5">
      <c r="B106" s="249" t="s">
        <v>420</v>
      </c>
      <c r="C106" s="252">
        <v>235627</v>
      </c>
      <c r="D106" s="252">
        <v>285874</v>
      </c>
      <c r="E106" s="252">
        <v>329653</v>
      </c>
      <c r="F106" s="252">
        <v>458812</v>
      </c>
      <c r="G106" s="252">
        <v>552853</v>
      </c>
      <c r="H106" s="252">
        <v>637702.76052503276</v>
      </c>
      <c r="I106" s="253">
        <f t="shared" si="8"/>
        <v>1.1723552884280497</v>
      </c>
      <c r="J106" s="253">
        <f t="shared" si="7"/>
        <v>1.2132480573109194</v>
      </c>
      <c r="K106" s="253">
        <f t="shared" si="7"/>
        <v>1.1531408942401198</v>
      </c>
      <c r="L106" s="253">
        <f t="shared" si="7"/>
        <v>1.391802895772221</v>
      </c>
      <c r="M106" s="253">
        <f t="shared" si="7"/>
        <v>1.2049663042814922</v>
      </c>
      <c r="N106" s="253">
        <f t="shared" si="7"/>
        <v>1.1562766503208128</v>
      </c>
      <c r="O106" s="253">
        <f t="shared" si="9"/>
        <v>1.2152983483922692</v>
      </c>
    </row>
    <row r="107" spans="2:16">
      <c r="B107" s="260"/>
      <c r="C107" s="261"/>
      <c r="D107" s="261"/>
      <c r="E107" s="261"/>
      <c r="F107" s="261"/>
      <c r="G107" s="261"/>
      <c r="H107" s="261"/>
      <c r="I107" s="261"/>
      <c r="J107" s="261"/>
      <c r="K107" s="261"/>
      <c r="L107" s="261"/>
      <c r="M107" s="261"/>
      <c r="N107" s="261"/>
      <c r="O107" s="261"/>
    </row>
    <row r="108" spans="2:16">
      <c r="B108" s="209" t="s">
        <v>427</v>
      </c>
    </row>
    <row r="109" spans="2:16">
      <c r="B109" s="209" t="s">
        <v>428</v>
      </c>
      <c r="D109" s="222"/>
    </row>
    <row r="110" spans="2:16" ht="27" customHeight="1">
      <c r="B110" s="455" t="s">
        <v>85</v>
      </c>
      <c r="C110" s="458" t="s">
        <v>429</v>
      </c>
      <c r="D110" s="458"/>
      <c r="E110" s="458"/>
      <c r="F110" s="458" t="s">
        <v>430</v>
      </c>
      <c r="G110" s="458"/>
      <c r="H110" s="458"/>
    </row>
    <row r="111" spans="2:16">
      <c r="B111" s="456"/>
      <c r="C111" s="264">
        <v>0.105</v>
      </c>
      <c r="D111" s="264">
        <v>0.11</v>
      </c>
      <c r="E111" s="264">
        <v>0.115</v>
      </c>
      <c r="F111" s="264">
        <v>0.105</v>
      </c>
      <c r="G111" s="264">
        <v>0.11</v>
      </c>
      <c r="H111" s="264">
        <v>0.115</v>
      </c>
    </row>
    <row r="112" spans="2:16" ht="25.5">
      <c r="B112" s="265" t="s">
        <v>431</v>
      </c>
      <c r="C112" s="266">
        <v>679945</v>
      </c>
      <c r="D112" s="266">
        <v>668425</v>
      </c>
      <c r="E112" s="266">
        <v>657813</v>
      </c>
      <c r="F112" s="267">
        <f t="shared" ref="F112:H114" si="10">C112/$D$113-1</f>
        <v>6.6240867613920562E-2</v>
      </c>
      <c r="G112" s="267">
        <f t="shared" si="10"/>
        <v>4.8176031789093132E-2</v>
      </c>
      <c r="H112" s="267">
        <f t="shared" si="10"/>
        <v>3.1535056287958607E-2</v>
      </c>
      <c r="J112" s="222"/>
      <c r="K112" s="222"/>
      <c r="L112" s="222"/>
    </row>
    <row r="113" spans="2:12">
      <c r="B113" s="265" t="s">
        <v>432</v>
      </c>
      <c r="C113" s="266">
        <v>647570</v>
      </c>
      <c r="D113" s="266">
        <v>637703</v>
      </c>
      <c r="E113" s="266">
        <v>628604</v>
      </c>
      <c r="F113" s="267">
        <f t="shared" si="10"/>
        <v>1.5472720059337863E-2</v>
      </c>
      <c r="G113" s="267">
        <f t="shared" si="10"/>
        <v>0</v>
      </c>
      <c r="H113" s="267">
        <f t="shared" si="10"/>
        <v>-1.4268397671016175E-2</v>
      </c>
      <c r="J113" s="222"/>
      <c r="K113" s="222"/>
      <c r="L113" s="222"/>
    </row>
    <row r="114" spans="2:12" ht="25.5">
      <c r="B114" s="265" t="s">
        <v>433</v>
      </c>
      <c r="C114" s="266">
        <v>615066</v>
      </c>
      <c r="D114" s="266">
        <v>606854</v>
      </c>
      <c r="E114" s="266">
        <v>599272</v>
      </c>
      <c r="F114" s="267">
        <f t="shared" si="10"/>
        <v>-3.5497716021408054E-2</v>
      </c>
      <c r="G114" s="267">
        <f t="shared" si="10"/>
        <v>-4.8375184059036846E-2</v>
      </c>
      <c r="H114" s="267">
        <f t="shared" si="10"/>
        <v>-6.026473138749544E-2</v>
      </c>
      <c r="J114" s="222"/>
      <c r="K114" s="222"/>
      <c r="L114" s="222"/>
    </row>
    <row r="115" spans="2:12">
      <c r="B115" s="209"/>
    </row>
    <row r="116" spans="2:12">
      <c r="B116" s="209" t="s">
        <v>434</v>
      </c>
      <c r="D116" s="222"/>
    </row>
    <row r="117" spans="2:12" ht="23.25" customHeight="1">
      <c r="B117" s="455" t="s">
        <v>85</v>
      </c>
      <c r="C117" s="458" t="s">
        <v>429</v>
      </c>
      <c r="D117" s="458"/>
      <c r="E117" s="458"/>
      <c r="F117" s="458" t="s">
        <v>430</v>
      </c>
      <c r="G117" s="458"/>
      <c r="H117" s="458"/>
    </row>
    <row r="118" spans="2:12">
      <c r="B118" s="456"/>
      <c r="C118" s="264">
        <v>0.105</v>
      </c>
      <c r="D118" s="264">
        <v>0.11</v>
      </c>
      <c r="E118" s="264">
        <v>0.115</v>
      </c>
      <c r="F118" s="264">
        <v>0.105</v>
      </c>
      <c r="G118" s="264">
        <v>0.11</v>
      </c>
      <c r="H118" s="264">
        <v>0.115</v>
      </c>
    </row>
    <row r="119" spans="2:12" ht="25.5">
      <c r="B119" s="265" t="s">
        <v>431</v>
      </c>
      <c r="C119" s="266">
        <v>402554</v>
      </c>
      <c r="D119" s="266">
        <v>391035</v>
      </c>
      <c r="E119" s="266">
        <v>380422</v>
      </c>
      <c r="F119" s="267">
        <f>C119/$D$120-1</f>
        <v>0.11723728324341121</v>
      </c>
      <c r="G119" s="267">
        <f t="shared" ref="G119:H121" si="11">D119/$D$120-1</f>
        <v>8.5267767934456895E-2</v>
      </c>
      <c r="H119" s="267">
        <f t="shared" si="11"/>
        <v>5.5812740069717259E-2</v>
      </c>
    </row>
    <row r="120" spans="2:12">
      <c r="B120" s="265" t="s">
        <v>432</v>
      </c>
      <c r="C120" s="266">
        <v>370180</v>
      </c>
      <c r="D120" s="266">
        <v>360312</v>
      </c>
      <c r="E120" s="266">
        <v>351213</v>
      </c>
      <c r="F120" s="267">
        <f t="shared" ref="F120:F121" si="12">C120/$D$120-1</f>
        <v>2.7387375385776735E-2</v>
      </c>
      <c r="G120" s="267">
        <f t="shared" si="11"/>
        <v>0</v>
      </c>
      <c r="H120" s="267">
        <f t="shared" si="11"/>
        <v>-2.5253113967894536E-2</v>
      </c>
      <c r="I120" s="222"/>
    </row>
    <row r="121" spans="2:12" ht="25.5">
      <c r="B121" s="265" t="s">
        <v>433</v>
      </c>
      <c r="C121" s="266">
        <v>337675</v>
      </c>
      <c r="D121" s="266">
        <v>329463</v>
      </c>
      <c r="E121" s="266">
        <v>321881</v>
      </c>
      <c r="F121" s="267">
        <f t="shared" si="12"/>
        <v>-6.2826106263460524E-2</v>
      </c>
      <c r="G121" s="267">
        <f t="shared" si="11"/>
        <v>-8.5617464863784742E-2</v>
      </c>
      <c r="H121" s="267">
        <f t="shared" si="11"/>
        <v>-0.10666033881746928</v>
      </c>
    </row>
    <row r="122" spans="2:12">
      <c r="B122" s="268"/>
      <c r="C122" s="269"/>
      <c r="D122" s="269"/>
      <c r="E122" s="269"/>
      <c r="F122" s="270"/>
      <c r="G122" s="270"/>
      <c r="H122" s="270"/>
    </row>
    <row r="123" spans="2:12">
      <c r="B123" s="209" t="s">
        <v>435</v>
      </c>
    </row>
    <row r="124" spans="2:12" ht="24" customHeight="1">
      <c r="B124" s="455" t="s">
        <v>85</v>
      </c>
      <c r="C124" s="458" t="s">
        <v>429</v>
      </c>
      <c r="D124" s="458"/>
      <c r="E124" s="458"/>
      <c r="F124" s="458" t="s">
        <v>430</v>
      </c>
      <c r="G124" s="458"/>
      <c r="H124" s="458"/>
    </row>
    <row r="125" spans="2:12">
      <c r="B125" s="456"/>
      <c r="C125" s="264">
        <v>0.105</v>
      </c>
      <c r="D125" s="264">
        <v>0.11</v>
      </c>
      <c r="E125" s="264">
        <v>0.115</v>
      </c>
      <c r="F125" s="264">
        <v>0.105</v>
      </c>
      <c r="G125" s="264">
        <v>0.11</v>
      </c>
      <c r="H125" s="264">
        <v>0.115</v>
      </c>
    </row>
    <row r="126" spans="2:12" ht="25.5">
      <c r="B126" s="265" t="s">
        <v>431</v>
      </c>
      <c r="C126" s="266">
        <v>58808</v>
      </c>
      <c r="D126" s="266">
        <v>55614</v>
      </c>
      <c r="E126" s="266">
        <v>52650</v>
      </c>
      <c r="F126" s="267">
        <f>C126/$D$127-1</f>
        <v>0.15752386576124389</v>
      </c>
      <c r="G126" s="267">
        <f t="shared" ref="G126:H128" si="13">D126/$D$127-1</f>
        <v>9.4656037791555958E-2</v>
      </c>
      <c r="H126" s="267">
        <f t="shared" si="13"/>
        <v>3.6315323294951352E-2</v>
      </c>
    </row>
    <row r="127" spans="2:12">
      <c r="B127" s="265" t="s">
        <v>432</v>
      </c>
      <c r="C127" s="266">
        <v>53694</v>
      </c>
      <c r="D127" s="266">
        <v>50805</v>
      </c>
      <c r="E127" s="266">
        <v>48118</v>
      </c>
      <c r="F127" s="267">
        <f t="shared" ref="F127:F128" si="14">C127/$D$127-1</f>
        <v>5.6864481842338277E-2</v>
      </c>
      <c r="G127" s="267">
        <f t="shared" si="13"/>
        <v>0</v>
      </c>
      <c r="H127" s="267">
        <f t="shared" si="13"/>
        <v>-5.2888495226847798E-2</v>
      </c>
      <c r="I127" s="222"/>
    </row>
    <row r="128" spans="2:12" ht="25.5">
      <c r="B128" s="265" t="s">
        <v>433</v>
      </c>
      <c r="C128" s="266">
        <v>48561</v>
      </c>
      <c r="D128" s="266">
        <v>45976</v>
      </c>
      <c r="E128" s="266">
        <v>43566</v>
      </c>
      <c r="F128" s="267">
        <f t="shared" si="14"/>
        <v>-4.4168881015648087E-2</v>
      </c>
      <c r="G128" s="267">
        <f t="shared" si="13"/>
        <v>-9.5049699832693624E-2</v>
      </c>
      <c r="H128" s="267">
        <f t="shared" si="13"/>
        <v>-0.1424859757897845</v>
      </c>
    </row>
    <row r="129" spans="2:10">
      <c r="B129" s="220" t="s">
        <v>83</v>
      </c>
      <c r="C129" s="220" t="s">
        <v>83</v>
      </c>
      <c r="D129" s="220" t="s">
        <v>83</v>
      </c>
      <c r="E129" s="220" t="s">
        <v>83</v>
      </c>
    </row>
    <row r="130" spans="2:10">
      <c r="B130" s="209" t="s">
        <v>436</v>
      </c>
      <c r="C130" s="220"/>
      <c r="D130" s="220"/>
      <c r="E130" s="220"/>
    </row>
    <row r="131" spans="2:10" ht="51">
      <c r="B131" s="210" t="s">
        <v>85</v>
      </c>
      <c r="C131" s="248" t="s">
        <v>437</v>
      </c>
      <c r="D131" s="235" t="s">
        <v>409</v>
      </c>
      <c r="E131" s="248" t="s">
        <v>438</v>
      </c>
      <c r="F131" s="235" t="s">
        <v>409</v>
      </c>
      <c r="G131" s="248" t="s">
        <v>439</v>
      </c>
      <c r="H131" s="235" t="s">
        <v>409</v>
      </c>
    </row>
    <row r="132" spans="2:10">
      <c r="B132" s="212" t="s">
        <v>432</v>
      </c>
      <c r="C132" s="266">
        <v>637703</v>
      </c>
      <c r="D132" s="211" t="s">
        <v>440</v>
      </c>
      <c r="E132" s="266">
        <v>360312</v>
      </c>
      <c r="F132" s="211" t="s">
        <v>440</v>
      </c>
      <c r="G132" s="266">
        <v>50805</v>
      </c>
      <c r="H132" s="211" t="s">
        <v>440</v>
      </c>
      <c r="J132" s="222"/>
    </row>
    <row r="133" spans="2:10" ht="25.5">
      <c r="B133" s="212" t="s">
        <v>441</v>
      </c>
      <c r="C133" s="266">
        <v>688540</v>
      </c>
      <c r="D133" s="216">
        <f>C133/C$132-1</f>
        <v>7.9718928717600557E-2</v>
      </c>
      <c r="E133" s="266">
        <v>411150</v>
      </c>
      <c r="F133" s="216">
        <f>E133/E$132-1</f>
        <v>0.14109438486644899</v>
      </c>
      <c r="G133" s="266">
        <v>57289</v>
      </c>
      <c r="H133" s="216">
        <f>G133/G$132-1</f>
        <v>0.12762523373683687</v>
      </c>
      <c r="J133" s="222"/>
    </row>
    <row r="134" spans="2:10">
      <c r="B134" s="212" t="s">
        <v>442</v>
      </c>
      <c r="C134" s="266">
        <v>626631</v>
      </c>
      <c r="D134" s="216">
        <f>C134/C$132-1</f>
        <v>-1.7362314431639825E-2</v>
      </c>
      <c r="E134" s="266">
        <v>349240</v>
      </c>
      <c r="F134" s="216">
        <f t="shared" ref="F134:F137" si="15">E134/E$132-1</f>
        <v>-3.0728923821576881E-2</v>
      </c>
      <c r="G134" s="266">
        <v>46568</v>
      </c>
      <c r="H134" s="216">
        <f>G134/G$132-1</f>
        <v>-8.3397303415018165E-2</v>
      </c>
      <c r="J134" s="222"/>
    </row>
    <row r="135" spans="2:10">
      <c r="B135" s="212" t="s">
        <v>443</v>
      </c>
      <c r="C135" s="266">
        <v>631620</v>
      </c>
      <c r="D135" s="216">
        <f>C135/C$132-1</f>
        <v>-9.5389232918772215E-3</v>
      </c>
      <c r="E135" s="266">
        <v>354229</v>
      </c>
      <c r="F135" s="216">
        <f t="shared" si="15"/>
        <v>-1.6882590643664375E-2</v>
      </c>
      <c r="G135" s="266">
        <v>48654</v>
      </c>
      <c r="H135" s="216">
        <f>G135/G$132-1</f>
        <v>-4.2338352524357803E-2</v>
      </c>
      <c r="J135" s="222"/>
    </row>
    <row r="136" spans="2:10">
      <c r="B136" s="212" t="s">
        <v>444</v>
      </c>
      <c r="C136" s="266">
        <v>635383</v>
      </c>
      <c r="D136" s="216">
        <f>C136/C$132-1</f>
        <v>-3.6380572147222123E-3</v>
      </c>
      <c r="E136" s="266">
        <v>357993</v>
      </c>
      <c r="F136" s="216">
        <f t="shared" si="15"/>
        <v>-6.4360887231066366E-3</v>
      </c>
      <c r="G136" s="266">
        <v>50345</v>
      </c>
      <c r="H136" s="216">
        <f>G136/G$132-1</f>
        <v>-9.0542269461667546E-3</v>
      </c>
      <c r="J136" s="222"/>
    </row>
    <row r="137" spans="2:10" ht="25.5">
      <c r="B137" s="212" t="s">
        <v>445</v>
      </c>
      <c r="C137" s="266">
        <v>630868</v>
      </c>
      <c r="D137" s="216">
        <f>C137/C$132-1</f>
        <v>-1.0718155630442427E-2</v>
      </c>
      <c r="E137" s="266">
        <v>353477</v>
      </c>
      <c r="F137" s="216">
        <f t="shared" si="15"/>
        <v>-1.8969670729811927E-2</v>
      </c>
      <c r="G137" s="266">
        <v>50059</v>
      </c>
      <c r="H137" s="216">
        <f>G137/G$132-1</f>
        <v>-1.468359413443554E-2</v>
      </c>
      <c r="J137" s="222"/>
    </row>
    <row r="138" spans="2:10">
      <c r="C138" s="222"/>
      <c r="D138" s="222"/>
      <c r="E138" s="222"/>
    </row>
    <row r="139" spans="2:10">
      <c r="B139" s="209" t="s">
        <v>446</v>
      </c>
      <c r="C139" s="222"/>
      <c r="D139" s="222"/>
      <c r="E139" s="222"/>
    </row>
    <row r="140" spans="2:10" ht="14.25" customHeight="1">
      <c r="B140" s="455" t="s">
        <v>85</v>
      </c>
      <c r="C140" s="457" t="s">
        <v>595</v>
      </c>
      <c r="D140" s="457"/>
      <c r="E140" s="457"/>
      <c r="F140" s="457" t="s">
        <v>597</v>
      </c>
      <c r="G140" s="457"/>
      <c r="H140" s="457"/>
    </row>
    <row r="141" spans="2:10">
      <c r="B141" s="456"/>
      <c r="C141" s="248" t="s">
        <v>398</v>
      </c>
      <c r="D141" s="248" t="s">
        <v>447</v>
      </c>
      <c r="E141" s="248" t="s">
        <v>409</v>
      </c>
      <c r="F141" s="248" t="s">
        <v>398</v>
      </c>
      <c r="G141" s="248" t="s">
        <v>447</v>
      </c>
      <c r="H141" s="248" t="s">
        <v>409</v>
      </c>
    </row>
    <row r="142" spans="2:10">
      <c r="B142" s="212" t="s">
        <v>346</v>
      </c>
      <c r="C142" s="266">
        <v>407340</v>
      </c>
      <c r="D142" s="266">
        <v>369561</v>
      </c>
      <c r="E142" s="267">
        <f>C142/D142-1</f>
        <v>0.1022266959987661</v>
      </c>
      <c r="F142" s="266">
        <v>348194</v>
      </c>
      <c r="G142" s="266">
        <v>327926</v>
      </c>
      <c r="H142" s="267">
        <f>F142/G142-1</f>
        <v>6.1806627104895595E-2</v>
      </c>
    </row>
    <row r="143" spans="2:10">
      <c r="B143" s="212" t="s">
        <v>448</v>
      </c>
      <c r="C143" s="266">
        <v>129949</v>
      </c>
      <c r="D143" s="266">
        <v>92170</v>
      </c>
      <c r="E143" s="267">
        <f t="shared" ref="E143:E148" si="16">C143/D143-1</f>
        <v>0.40988391016599768</v>
      </c>
      <c r="F143" s="266">
        <v>122154</v>
      </c>
      <c r="G143" s="266">
        <v>101887</v>
      </c>
      <c r="H143" s="267">
        <f t="shared" ref="H143:H148" si="17">F143/G143-1</f>
        <v>0.19891644665168284</v>
      </c>
    </row>
    <row r="144" spans="2:10">
      <c r="B144" s="212" t="s">
        <v>449</v>
      </c>
      <c r="C144" s="266">
        <v>230363</v>
      </c>
      <c r="D144" s="266">
        <v>258978</v>
      </c>
      <c r="E144" s="267">
        <f t="shared" si="16"/>
        <v>-0.11049201090440119</v>
      </c>
      <c r="F144" s="266">
        <v>203320</v>
      </c>
      <c r="G144" s="266">
        <v>224927</v>
      </c>
      <c r="H144" s="267">
        <f t="shared" si="17"/>
        <v>-9.6062277983523514E-2</v>
      </c>
    </row>
    <row r="145" spans="2:8">
      <c r="B145" s="217" t="s">
        <v>437</v>
      </c>
      <c r="C145" s="271">
        <v>637703</v>
      </c>
      <c r="D145" s="271">
        <v>628539</v>
      </c>
      <c r="E145" s="272">
        <f t="shared" si="16"/>
        <v>1.4579843096450551E-2</v>
      </c>
      <c r="F145" s="271">
        <v>551514</v>
      </c>
      <c r="G145" s="271">
        <v>552853</v>
      </c>
      <c r="H145" s="272">
        <f t="shared" si="17"/>
        <v>-2.4219819735082915E-3</v>
      </c>
    </row>
    <row r="146" spans="2:8">
      <c r="B146" s="212" t="s">
        <v>450</v>
      </c>
      <c r="C146" s="266">
        <v>360312</v>
      </c>
      <c r="D146" s="266">
        <v>351148</v>
      </c>
      <c r="E146" s="267">
        <f t="shared" si="16"/>
        <v>2.6097258136170476E-2</v>
      </c>
      <c r="F146" s="266">
        <v>325474</v>
      </c>
      <c r="G146" s="266">
        <v>326814</v>
      </c>
      <c r="H146" s="267">
        <f t="shared" si="17"/>
        <v>-4.1001915462617333E-3</v>
      </c>
    </row>
    <row r="147" spans="2:8">
      <c r="B147" s="217" t="s">
        <v>451</v>
      </c>
      <c r="C147" s="271">
        <v>50805</v>
      </c>
      <c r="D147" s="271">
        <v>39290</v>
      </c>
      <c r="E147" s="272">
        <f t="shared" si="16"/>
        <v>0.29307711885976073</v>
      </c>
      <c r="F147" s="271">
        <v>38420</v>
      </c>
      <c r="G147" s="271">
        <v>30838</v>
      </c>
      <c r="H147" s="272">
        <f t="shared" si="17"/>
        <v>0.24586549062844543</v>
      </c>
    </row>
    <row r="148" spans="2:8">
      <c r="B148" s="212" t="s">
        <v>452</v>
      </c>
      <c r="C148" s="266">
        <v>37848</v>
      </c>
      <c r="D148" s="266">
        <v>26161</v>
      </c>
      <c r="E148" s="267">
        <f t="shared" si="16"/>
        <v>0.44673368755017018</v>
      </c>
      <c r="F148" s="266">
        <v>26812</v>
      </c>
      <c r="G148" s="266">
        <v>19797</v>
      </c>
      <c r="H148" s="267">
        <f t="shared" si="17"/>
        <v>0.35434661817447077</v>
      </c>
    </row>
    <row r="149" spans="2:8">
      <c r="C149" s="222"/>
      <c r="D149" s="222"/>
      <c r="E149" s="222"/>
    </row>
    <row r="150" spans="2:8">
      <c r="B150" s="209" t="s">
        <v>592</v>
      </c>
    </row>
    <row r="151" spans="2:8" ht="25.5">
      <c r="B151" s="210" t="s">
        <v>85</v>
      </c>
      <c r="C151" s="273" t="s">
        <v>453</v>
      </c>
      <c r="D151" s="248" t="s">
        <v>409</v>
      </c>
      <c r="E151" s="274"/>
    </row>
    <row r="152" spans="2:8">
      <c r="B152" s="254" t="s">
        <v>590</v>
      </c>
      <c r="C152" s="275">
        <v>330819</v>
      </c>
      <c r="D152" s="276" t="s">
        <v>440</v>
      </c>
      <c r="E152" s="274"/>
    </row>
    <row r="153" spans="2:8">
      <c r="B153" s="254" t="s">
        <v>591</v>
      </c>
      <c r="C153" s="275">
        <v>454677</v>
      </c>
      <c r="D153" s="250">
        <f>C153/C152-1</f>
        <v>0.37439808475329417</v>
      </c>
    </row>
    <row r="154" spans="2:8">
      <c r="C154" s="277"/>
      <c r="D154" s="278"/>
    </row>
    <row r="155" spans="2:8" ht="51">
      <c r="B155" s="210" t="s">
        <v>85</v>
      </c>
      <c r="C155" s="279" t="s">
        <v>454</v>
      </c>
      <c r="D155" s="280" t="s">
        <v>455</v>
      </c>
      <c r="E155" s="249" t="s">
        <v>456</v>
      </c>
    </row>
    <row r="156" spans="2:8">
      <c r="B156" s="254">
        <v>2011</v>
      </c>
      <c r="C156" s="275">
        <v>13400</v>
      </c>
      <c r="D156" s="281">
        <v>0.52</v>
      </c>
      <c r="E156" s="211" t="s">
        <v>440</v>
      </c>
    </row>
    <row r="157" spans="2:8">
      <c r="B157" s="254">
        <v>2012</v>
      </c>
      <c r="C157" s="275">
        <v>15865</v>
      </c>
      <c r="D157" s="281">
        <v>0.52</v>
      </c>
      <c r="E157" s="256">
        <f>C157/C156-1</f>
        <v>0.18395522388059704</v>
      </c>
    </row>
    <row r="158" spans="2:8">
      <c r="B158" s="254">
        <v>2013</v>
      </c>
      <c r="C158" s="275">
        <v>18710</v>
      </c>
      <c r="D158" s="281">
        <v>0.54</v>
      </c>
      <c r="E158" s="256">
        <f t="shared" ref="E158:E161" si="18">C158/C157-1</f>
        <v>0.17932555940750072</v>
      </c>
    </row>
    <row r="159" spans="2:8">
      <c r="B159" s="254">
        <v>2014</v>
      </c>
      <c r="C159" s="275">
        <v>22519</v>
      </c>
      <c r="D159" s="281">
        <v>0.57999999999999996</v>
      </c>
      <c r="E159" s="256">
        <f t="shared" si="18"/>
        <v>0.20358097274184939</v>
      </c>
    </row>
    <row r="160" spans="2:8">
      <c r="B160" s="254">
        <v>2015</v>
      </c>
      <c r="C160" s="275">
        <v>29267</v>
      </c>
      <c r="D160" s="281">
        <v>0.63</v>
      </c>
      <c r="E160" s="256">
        <f t="shared" si="18"/>
        <v>0.29965806652160398</v>
      </c>
    </row>
    <row r="161" spans="2:10">
      <c r="B161" s="254">
        <v>2016</v>
      </c>
      <c r="C161" s="275">
        <v>38198</v>
      </c>
      <c r="D161" s="281">
        <v>0.69</v>
      </c>
      <c r="E161" s="256">
        <f t="shared" si="18"/>
        <v>0.30515597772234937</v>
      </c>
    </row>
    <row r="162" spans="2:10">
      <c r="B162" s="282"/>
    </row>
    <row r="163" spans="2:10">
      <c r="B163" s="209" t="s">
        <v>457</v>
      </c>
    </row>
    <row r="164" spans="2:10" ht="25.5">
      <c r="B164" s="210" t="s">
        <v>85</v>
      </c>
      <c r="C164" s="273" t="s">
        <v>458</v>
      </c>
      <c r="D164" s="248" t="s">
        <v>409</v>
      </c>
    </row>
    <row r="165" spans="2:10">
      <c r="B165" s="226" t="s">
        <v>432</v>
      </c>
      <c r="C165" s="216">
        <v>2.2589999999999999</v>
      </c>
      <c r="D165" s="276" t="s">
        <v>440</v>
      </c>
    </row>
    <row r="166" spans="2:10">
      <c r="B166" s="226" t="s">
        <v>459</v>
      </c>
      <c r="C166" s="216">
        <v>2.09</v>
      </c>
      <c r="D166" s="250">
        <f>C166-C165</f>
        <v>-0.16900000000000004</v>
      </c>
    </row>
    <row r="167" spans="2:10">
      <c r="B167" s="226" t="s">
        <v>460</v>
      </c>
      <c r="C167" s="216">
        <v>2.1659999999999999</v>
      </c>
      <c r="D167" s="250">
        <f>C167-C165</f>
        <v>-9.2999999999999972E-2</v>
      </c>
    </row>
    <row r="169" spans="2:10">
      <c r="B169" s="156" t="s">
        <v>461</v>
      </c>
    </row>
    <row r="171" spans="2:10" s="14" customFormat="1" ht="15">
      <c r="B171" s="96" t="s">
        <v>462</v>
      </c>
      <c r="C171" s="97"/>
      <c r="D171" s="98"/>
      <c r="E171" s="98"/>
      <c r="F171" s="98"/>
      <c r="G171" s="98"/>
      <c r="H171" s="99"/>
      <c r="I171" s="99"/>
      <c r="J171" s="99"/>
    </row>
  </sheetData>
  <mergeCells count="29">
    <mergeCell ref="B47:B48"/>
    <mergeCell ref="C47:E47"/>
    <mergeCell ref="F47:H47"/>
    <mergeCell ref="B21:B22"/>
    <mergeCell ref="B30:B31"/>
    <mergeCell ref="C30:E30"/>
    <mergeCell ref="F30:H30"/>
    <mergeCell ref="B43:O44"/>
    <mergeCell ref="B63:B68"/>
    <mergeCell ref="B69:B70"/>
    <mergeCell ref="B76:O77"/>
    <mergeCell ref="B81:B82"/>
    <mergeCell ref="C81:H81"/>
    <mergeCell ref="I81:O81"/>
    <mergeCell ref="B95:B96"/>
    <mergeCell ref="C95:H95"/>
    <mergeCell ref="I95:O95"/>
    <mergeCell ref="B110:B111"/>
    <mergeCell ref="C110:E110"/>
    <mergeCell ref="F110:H110"/>
    <mergeCell ref="B140:B141"/>
    <mergeCell ref="C140:E140"/>
    <mergeCell ref="F140:H140"/>
    <mergeCell ref="B117:B118"/>
    <mergeCell ref="C117:E117"/>
    <mergeCell ref="F117:H117"/>
    <mergeCell ref="B124:B125"/>
    <mergeCell ref="C124:E124"/>
    <mergeCell ref="F124:H124"/>
  </mergeCells>
  <phoneticPr fontId="1" type="noConversion"/>
  <pageMargins left="0.7" right="0.7" top="0.75" bottom="0.75" header="0.3" footer="0.3"/>
  <pageSetup paperSize="9" orientation="portrait"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86"/>
  <sheetViews>
    <sheetView workbookViewId="0">
      <pane ySplit="4" topLeftCell="A5" activePane="bottomLeft" state="frozen"/>
      <selection activeCell="A20" sqref="A20"/>
      <selection pane="bottomLeft" activeCell="B5" sqref="B5"/>
    </sheetView>
  </sheetViews>
  <sheetFormatPr defaultRowHeight="16.5"/>
  <cols>
    <col min="1" max="1" width="49.75" style="16" customWidth="1"/>
    <col min="2" max="2" width="14.25" style="351" customWidth="1"/>
    <col min="3" max="3" width="13.75" style="351" bestFit="1" customWidth="1"/>
    <col min="4" max="4" width="13.25" style="16" customWidth="1"/>
    <col min="5" max="5" width="0" style="103" hidden="1" customWidth="1"/>
    <col min="6" max="16384" width="9" style="103"/>
  </cols>
  <sheetData>
    <row r="1" spans="1:18" s="102" customFormat="1" ht="24">
      <c r="A1" s="283" t="s">
        <v>80</v>
      </c>
      <c r="B1" s="28"/>
      <c r="C1" s="29"/>
      <c r="D1" s="30"/>
      <c r="E1" s="100"/>
      <c r="F1" s="170"/>
      <c r="G1" s="100"/>
      <c r="H1" s="100"/>
      <c r="I1" s="100"/>
      <c r="J1" s="100"/>
      <c r="K1" s="101"/>
      <c r="L1" s="100"/>
      <c r="M1" s="100"/>
      <c r="N1" s="100"/>
      <c r="O1" s="100"/>
      <c r="P1" s="100"/>
      <c r="Q1" s="100"/>
      <c r="R1" s="100"/>
    </row>
    <row r="2" spans="1:18" s="102" customFormat="1" ht="17.25" customHeight="1">
      <c r="A2" s="283"/>
      <c r="B2" s="28"/>
      <c r="C2" s="29"/>
      <c r="D2" s="30"/>
      <c r="E2" s="100"/>
      <c r="F2" s="170"/>
      <c r="G2" s="100"/>
      <c r="H2" s="100"/>
      <c r="I2" s="100"/>
      <c r="J2" s="100"/>
      <c r="K2" s="101"/>
      <c r="L2" s="100"/>
      <c r="M2" s="100"/>
      <c r="N2" s="100"/>
      <c r="O2" s="100"/>
      <c r="P2" s="100"/>
      <c r="Q2" s="100"/>
      <c r="R2" s="100"/>
    </row>
    <row r="3" spans="1:18" s="102" customFormat="1" ht="19.5" customHeight="1">
      <c r="A3" s="206" t="s">
        <v>521</v>
      </c>
      <c r="B3" s="28"/>
      <c r="C3" s="29"/>
      <c r="D3" s="30"/>
      <c r="E3" s="100"/>
      <c r="F3" s="101"/>
      <c r="G3" s="100"/>
      <c r="H3" s="100"/>
      <c r="I3" s="100"/>
      <c r="J3" s="100"/>
      <c r="K3" s="101"/>
      <c r="L3" s="100"/>
      <c r="M3" s="100"/>
      <c r="N3" s="100"/>
      <c r="O3" s="100"/>
      <c r="P3" s="100"/>
      <c r="Q3" s="100"/>
      <c r="R3" s="100"/>
    </row>
    <row r="4" spans="1:18" ht="38.25">
      <c r="A4" s="41"/>
      <c r="B4" s="24" t="s">
        <v>130</v>
      </c>
      <c r="C4" s="24" t="s">
        <v>131</v>
      </c>
      <c r="D4" s="286" t="s">
        <v>93</v>
      </c>
      <c r="G4" s="166"/>
      <c r="H4" s="167"/>
      <c r="I4" s="167"/>
      <c r="J4" s="167"/>
      <c r="K4" s="167"/>
      <c r="L4" s="167"/>
      <c r="M4" s="167"/>
    </row>
    <row r="5" spans="1:18">
      <c r="A5" s="301" t="s">
        <v>550</v>
      </c>
      <c r="B5" s="299"/>
      <c r="C5" s="299"/>
      <c r="D5" s="300"/>
      <c r="G5" s="166"/>
      <c r="H5" s="167"/>
      <c r="I5" s="167"/>
      <c r="J5" s="167"/>
      <c r="K5" s="167"/>
      <c r="L5" s="167"/>
      <c r="M5" s="167"/>
    </row>
    <row r="6" spans="1:18">
      <c r="A6" s="133" t="s">
        <v>489</v>
      </c>
      <c r="B6" s="302">
        <v>62394</v>
      </c>
      <c r="C6" s="303">
        <v>54203</v>
      </c>
      <c r="D6" s="304">
        <f>(B6/C6-1)</f>
        <v>0.15111709683965824</v>
      </c>
      <c r="G6" s="166"/>
      <c r="H6" s="167"/>
      <c r="I6" s="167"/>
      <c r="J6" s="167"/>
      <c r="K6" s="167"/>
      <c r="L6" s="167"/>
      <c r="M6" s="167"/>
    </row>
    <row r="7" spans="1:18">
      <c r="A7" s="133" t="s">
        <v>497</v>
      </c>
      <c r="B7" s="302">
        <v>40829</v>
      </c>
      <c r="C7" s="303">
        <v>31537</v>
      </c>
      <c r="D7" s="304">
        <f>(B7/C7-1)</f>
        <v>0.29463804420204842</v>
      </c>
      <c r="G7" s="166"/>
      <c r="H7" s="167"/>
      <c r="I7" s="167"/>
      <c r="J7" s="167"/>
      <c r="K7" s="167"/>
      <c r="L7" s="167"/>
      <c r="M7" s="167"/>
    </row>
    <row r="8" spans="1:18">
      <c r="A8" s="133" t="s">
        <v>498</v>
      </c>
      <c r="B8" s="302">
        <v>21565</v>
      </c>
      <c r="C8" s="303">
        <v>22666</v>
      </c>
      <c r="D8" s="304">
        <f>(B8/C8-1)</f>
        <v>-4.8574958087002518E-2</v>
      </c>
      <c r="G8" s="166"/>
      <c r="H8" s="167"/>
      <c r="I8" s="167"/>
      <c r="J8" s="167"/>
      <c r="K8" s="167"/>
      <c r="L8" s="167"/>
      <c r="M8" s="167"/>
    </row>
    <row r="9" spans="1:18">
      <c r="A9" s="133" t="s">
        <v>499</v>
      </c>
      <c r="B9" s="389">
        <f>B7/B6</f>
        <v>0.65437381799532002</v>
      </c>
      <c r="C9" s="389">
        <f>C7/C6</f>
        <v>0.58183126395217977</v>
      </c>
      <c r="D9" s="305" t="s">
        <v>500</v>
      </c>
      <c r="F9" s="168"/>
      <c r="G9" s="166"/>
      <c r="H9" s="167"/>
      <c r="I9" s="167"/>
      <c r="J9" s="167"/>
      <c r="K9" s="167"/>
      <c r="L9" s="167"/>
      <c r="M9" s="167"/>
    </row>
    <row r="10" spans="1:18">
      <c r="A10" s="43"/>
      <c r="B10" s="306"/>
      <c r="C10" s="306"/>
      <c r="D10" s="165"/>
      <c r="G10" s="166"/>
      <c r="H10" s="167"/>
      <c r="I10" s="167"/>
      <c r="J10" s="167"/>
      <c r="K10" s="167"/>
      <c r="L10" s="167"/>
      <c r="M10" s="167"/>
    </row>
    <row r="11" spans="1:18">
      <c r="A11" s="301" t="s">
        <v>490</v>
      </c>
      <c r="B11" s="306"/>
      <c r="C11" s="306"/>
      <c r="D11" s="165"/>
      <c r="G11" s="166"/>
      <c r="H11" s="167"/>
      <c r="I11" s="167"/>
      <c r="J11" s="167"/>
      <c r="K11" s="167"/>
      <c r="L11" s="167"/>
      <c r="M11" s="167"/>
    </row>
    <row r="12" spans="1:18">
      <c r="A12" s="307" t="s">
        <v>551</v>
      </c>
      <c r="B12" s="308">
        <v>131070</v>
      </c>
      <c r="C12" s="308">
        <v>109100</v>
      </c>
      <c r="D12" s="309">
        <f>B12/C12-1</f>
        <v>0.20137488542621451</v>
      </c>
      <c r="E12" s="103" t="s">
        <v>480</v>
      </c>
      <c r="G12" s="166"/>
      <c r="H12" s="167"/>
      <c r="I12" s="167"/>
      <c r="J12" s="167"/>
      <c r="K12" s="167"/>
      <c r="L12" s="167"/>
      <c r="M12" s="167"/>
    </row>
    <row r="13" spans="1:18">
      <c r="A13" s="310" t="s">
        <v>491</v>
      </c>
      <c r="B13" s="311">
        <v>46230</v>
      </c>
      <c r="C13" s="311">
        <v>41230</v>
      </c>
      <c r="D13" s="304">
        <f t="shared" ref="D13:D40" si="0">B13/C13-1</f>
        <v>0.1212709192335677</v>
      </c>
      <c r="G13" s="166"/>
      <c r="H13" s="167"/>
      <c r="I13" s="167"/>
      <c r="J13" s="167"/>
      <c r="K13" s="167"/>
      <c r="L13" s="167"/>
      <c r="M13" s="167"/>
    </row>
    <row r="14" spans="1:18">
      <c r="A14" s="310" t="s">
        <v>492</v>
      </c>
      <c r="B14" s="311">
        <v>34240</v>
      </c>
      <c r="C14" s="311">
        <v>31000</v>
      </c>
      <c r="D14" s="304">
        <f t="shared" si="0"/>
        <v>0.10451612903225804</v>
      </c>
      <c r="G14" s="166"/>
      <c r="H14" s="167"/>
      <c r="I14" s="167"/>
      <c r="J14" s="167"/>
      <c r="K14" s="167"/>
      <c r="L14" s="167"/>
      <c r="M14" s="167"/>
    </row>
    <row r="15" spans="1:18">
      <c r="A15" s="312" t="s">
        <v>493</v>
      </c>
      <c r="B15" s="313">
        <v>40470</v>
      </c>
      <c r="C15" s="313">
        <v>31760</v>
      </c>
      <c r="D15" s="314">
        <f t="shared" si="0"/>
        <v>0.27424433249370272</v>
      </c>
      <c r="E15" s="103" t="s">
        <v>481</v>
      </c>
      <c r="G15" s="166"/>
      <c r="H15" s="167"/>
      <c r="I15" s="167"/>
      <c r="J15" s="167"/>
      <c r="K15" s="167"/>
      <c r="L15" s="167"/>
      <c r="M15" s="167"/>
    </row>
    <row r="16" spans="1:18">
      <c r="A16" s="312" t="s">
        <v>494</v>
      </c>
      <c r="B16" s="313">
        <v>23310</v>
      </c>
      <c r="C16" s="313">
        <v>18050</v>
      </c>
      <c r="D16" s="314">
        <f t="shared" si="0"/>
        <v>0.29141274238227144</v>
      </c>
      <c r="G16" s="166"/>
      <c r="H16" s="167"/>
      <c r="I16" s="167"/>
      <c r="J16" s="167"/>
      <c r="K16" s="167"/>
      <c r="L16" s="167"/>
      <c r="M16" s="167"/>
    </row>
    <row r="17" spans="1:17" ht="25.5">
      <c r="A17" s="315" t="s">
        <v>495</v>
      </c>
      <c r="B17" s="313">
        <v>17420</v>
      </c>
      <c r="C17" s="313">
        <v>7610</v>
      </c>
      <c r="D17" s="314">
        <f t="shared" si="0"/>
        <v>1.2890932982917214</v>
      </c>
      <c r="G17" s="166"/>
      <c r="H17" s="167"/>
      <c r="I17" s="167"/>
      <c r="J17" s="167"/>
      <c r="K17" s="167"/>
      <c r="L17" s="167"/>
      <c r="M17" s="167"/>
    </row>
    <row r="18" spans="1:17">
      <c r="A18" s="312" t="s">
        <v>496</v>
      </c>
      <c r="B18" s="313">
        <v>22610</v>
      </c>
      <c r="C18" s="313">
        <v>8920</v>
      </c>
      <c r="D18" s="314">
        <f t="shared" si="0"/>
        <v>1.5347533632286994</v>
      </c>
      <c r="E18" s="103" t="s">
        <v>482</v>
      </c>
      <c r="G18" s="166"/>
      <c r="H18" s="167"/>
      <c r="I18" s="167"/>
      <c r="J18" s="167"/>
      <c r="K18" s="167"/>
      <c r="L18" s="167"/>
      <c r="M18" s="167"/>
    </row>
    <row r="19" spans="1:17">
      <c r="A19" s="316" t="s">
        <v>552</v>
      </c>
      <c r="B19" s="317">
        <v>38420</v>
      </c>
      <c r="C19" s="317">
        <v>30730</v>
      </c>
      <c r="D19" s="318">
        <f t="shared" si="0"/>
        <v>0.25024406117800191</v>
      </c>
      <c r="G19" s="166"/>
      <c r="H19" s="167"/>
      <c r="K19" s="167"/>
      <c r="L19" s="167"/>
      <c r="M19" s="167"/>
    </row>
    <row r="20" spans="1:17">
      <c r="A20" s="312" t="s">
        <v>491</v>
      </c>
      <c r="B20" s="313">
        <v>7220</v>
      </c>
      <c r="C20" s="313">
        <v>6150</v>
      </c>
      <c r="D20" s="314">
        <f t="shared" si="0"/>
        <v>0.17398373983739845</v>
      </c>
      <c r="G20" s="166"/>
      <c r="H20" s="167"/>
      <c r="K20" s="167"/>
      <c r="L20" s="167"/>
      <c r="M20" s="167"/>
    </row>
    <row r="21" spans="1:17">
      <c r="A21" s="312" t="s">
        <v>492</v>
      </c>
      <c r="B21" s="319">
        <v>14560</v>
      </c>
      <c r="C21" s="319">
        <v>13540</v>
      </c>
      <c r="D21" s="314">
        <f t="shared" si="0"/>
        <v>7.5332348596750309E-2</v>
      </c>
    </row>
    <row r="22" spans="1:17">
      <c r="A22" s="312" t="s">
        <v>493</v>
      </c>
      <c r="B22" s="319">
        <v>12720</v>
      </c>
      <c r="C22" s="319">
        <v>8110</v>
      </c>
      <c r="D22" s="314">
        <f t="shared" si="0"/>
        <v>0.5684340320591863</v>
      </c>
    </row>
    <row r="23" spans="1:17">
      <c r="A23" s="310" t="s">
        <v>494</v>
      </c>
      <c r="B23" s="302">
        <v>6780</v>
      </c>
      <c r="C23" s="302">
        <v>5820</v>
      </c>
      <c r="D23" s="304">
        <f t="shared" si="0"/>
        <v>0.1649484536082475</v>
      </c>
    </row>
    <row r="24" spans="1:17" ht="25.5">
      <c r="A24" s="320" t="s">
        <v>495</v>
      </c>
      <c r="B24" s="302">
        <v>10780</v>
      </c>
      <c r="C24" s="302">
        <v>3920</v>
      </c>
      <c r="D24" s="304">
        <f t="shared" si="0"/>
        <v>1.75</v>
      </c>
      <c r="N24" s="104"/>
    </row>
    <row r="25" spans="1:17">
      <c r="A25" s="310" t="s">
        <v>496</v>
      </c>
      <c r="B25" s="321">
        <v>17790</v>
      </c>
      <c r="C25" s="311">
        <v>5080</v>
      </c>
      <c r="D25" s="304">
        <f t="shared" si="0"/>
        <v>2.5019685039370079</v>
      </c>
      <c r="N25" s="104"/>
    </row>
    <row r="26" spans="1:17">
      <c r="A26" s="310"/>
      <c r="B26" s="321"/>
      <c r="C26" s="311"/>
      <c r="D26" s="304"/>
      <c r="N26" s="104"/>
    </row>
    <row r="27" spans="1:17">
      <c r="A27" s="316" t="s">
        <v>502</v>
      </c>
      <c r="B27" s="322"/>
      <c r="C27" s="323"/>
      <c r="D27" s="304"/>
      <c r="N27" s="104"/>
      <c r="O27" s="105"/>
      <c r="P27" s="106"/>
    </row>
    <row r="28" spans="1:17">
      <c r="A28" s="133" t="s">
        <v>553</v>
      </c>
      <c r="B28" s="137">
        <v>29850</v>
      </c>
      <c r="C28" s="388" t="s">
        <v>598</v>
      </c>
      <c r="D28" s="388" t="s">
        <v>598</v>
      </c>
      <c r="E28" s="103" t="s">
        <v>483</v>
      </c>
      <c r="Q28" s="104"/>
    </row>
    <row r="29" spans="1:17">
      <c r="A29" s="320" t="s">
        <v>554</v>
      </c>
      <c r="B29" s="324">
        <v>4250</v>
      </c>
      <c r="C29" s="388" t="s">
        <v>598</v>
      </c>
      <c r="D29" s="388" t="s">
        <v>598</v>
      </c>
      <c r="E29" s="164" t="s">
        <v>484</v>
      </c>
      <c r="Q29" s="104"/>
    </row>
    <row r="30" spans="1:17">
      <c r="A30" s="43" t="s">
        <v>604</v>
      </c>
      <c r="B30" s="325">
        <v>8570</v>
      </c>
      <c r="C30" s="388" t="s">
        <v>598</v>
      </c>
      <c r="D30" s="388" t="s">
        <v>598</v>
      </c>
      <c r="Q30" s="104"/>
    </row>
    <row r="31" spans="1:17">
      <c r="A31" s="133" t="s">
        <v>605</v>
      </c>
      <c r="B31" s="326">
        <v>1072</v>
      </c>
      <c r="C31" s="326">
        <v>997</v>
      </c>
      <c r="D31" s="304">
        <f t="shared" si="0"/>
        <v>7.5225677031093285E-2</v>
      </c>
    </row>
    <row r="32" spans="1:17">
      <c r="A32" s="133" t="s">
        <v>606</v>
      </c>
      <c r="B32" s="327">
        <v>52.6</v>
      </c>
      <c r="C32" s="327">
        <v>46</v>
      </c>
      <c r="D32" s="304">
        <f t="shared" si="0"/>
        <v>0.14347826086956528</v>
      </c>
      <c r="E32" s="103" t="s">
        <v>485</v>
      </c>
      <c r="I32" s="104"/>
    </row>
    <row r="33" spans="1:9">
      <c r="A33" s="43"/>
      <c r="B33" s="306"/>
      <c r="C33" s="323"/>
      <c r="D33" s="304"/>
      <c r="I33" s="104"/>
    </row>
    <row r="34" spans="1:9">
      <c r="A34" s="328" t="s">
        <v>506</v>
      </c>
      <c r="B34" s="306"/>
      <c r="C34" s="306"/>
      <c r="D34" s="304"/>
    </row>
    <row r="35" spans="1:9">
      <c r="A35" s="328" t="s">
        <v>555</v>
      </c>
      <c r="B35" s="308">
        <v>346300</v>
      </c>
      <c r="C35" s="329">
        <v>241570</v>
      </c>
      <c r="D35" s="309">
        <f t="shared" si="0"/>
        <v>0.43353893281450517</v>
      </c>
      <c r="E35" s="103" t="s">
        <v>486</v>
      </c>
    </row>
    <row r="36" spans="1:9">
      <c r="A36" s="320" t="s">
        <v>503</v>
      </c>
      <c r="B36" s="311">
        <v>264910</v>
      </c>
      <c r="C36" s="311">
        <v>182580</v>
      </c>
      <c r="D36" s="304">
        <f t="shared" si="0"/>
        <v>0.45092562164530614</v>
      </c>
    </row>
    <row r="37" spans="1:9">
      <c r="A37" s="320" t="s">
        <v>504</v>
      </c>
      <c r="B37" s="302">
        <v>218660</v>
      </c>
      <c r="C37" s="302">
        <v>132170</v>
      </c>
      <c r="D37" s="304">
        <f t="shared" si="0"/>
        <v>0.65438450480441857</v>
      </c>
    </row>
    <row r="38" spans="1:9">
      <c r="A38" s="328" t="s">
        <v>556</v>
      </c>
      <c r="B38" s="330">
        <v>233360</v>
      </c>
      <c r="C38" s="330">
        <v>107190</v>
      </c>
      <c r="D38" s="309">
        <f t="shared" si="0"/>
        <v>1.1770687564138447</v>
      </c>
    </row>
    <row r="39" spans="1:9">
      <c r="A39" s="320" t="s">
        <v>505</v>
      </c>
      <c r="B39" s="302">
        <v>151200</v>
      </c>
      <c r="C39" s="302">
        <v>71680</v>
      </c>
      <c r="D39" s="304">
        <f t="shared" si="0"/>
        <v>1.109375</v>
      </c>
    </row>
    <row r="40" spans="1:9">
      <c r="A40" s="310" t="s">
        <v>504</v>
      </c>
      <c r="B40" s="311">
        <v>130090</v>
      </c>
      <c r="C40" s="311">
        <v>52240</v>
      </c>
      <c r="D40" s="304">
        <f t="shared" si="0"/>
        <v>1.490237366003063</v>
      </c>
    </row>
    <row r="41" spans="1:9">
      <c r="A41" s="312"/>
      <c r="B41" s="311"/>
      <c r="C41" s="311"/>
      <c r="D41" s="43"/>
    </row>
    <row r="42" spans="1:9">
      <c r="A42" s="194" t="s">
        <v>557</v>
      </c>
      <c r="B42" s="311">
        <v>69050</v>
      </c>
      <c r="C42" s="311">
        <v>52690</v>
      </c>
      <c r="D42" s="304">
        <f>B42/C42-1</f>
        <v>0.31049535016132102</v>
      </c>
    </row>
    <row r="43" spans="1:9">
      <c r="A43" s="194" t="s">
        <v>520</v>
      </c>
      <c r="B43" s="306">
        <v>1.94</v>
      </c>
      <c r="C43" s="306">
        <v>1.67</v>
      </c>
      <c r="D43" s="304">
        <f t="shared" ref="D43:D44" si="1">B43/C43-1</f>
        <v>0.16167664670658688</v>
      </c>
    </row>
    <row r="44" spans="1:9">
      <c r="A44" s="194" t="s">
        <v>558</v>
      </c>
      <c r="B44" s="311">
        <v>61990</v>
      </c>
      <c r="C44" s="331">
        <v>43560</v>
      </c>
      <c r="D44" s="304">
        <f t="shared" si="1"/>
        <v>0.42309458218549123</v>
      </c>
    </row>
    <row r="45" spans="1:9">
      <c r="A45" s="194" t="s">
        <v>524</v>
      </c>
      <c r="B45" s="332">
        <v>0.191</v>
      </c>
      <c r="C45" s="388" t="s">
        <v>603</v>
      </c>
      <c r="D45" s="388" t="s">
        <v>603</v>
      </c>
      <c r="E45" s="107" t="s">
        <v>487</v>
      </c>
    </row>
    <row r="46" spans="1:9">
      <c r="A46" s="194"/>
      <c r="B46" s="306"/>
      <c r="C46" s="306"/>
      <c r="D46" s="165"/>
    </row>
    <row r="47" spans="1:9">
      <c r="A47" s="316" t="s">
        <v>507</v>
      </c>
      <c r="B47" s="306"/>
      <c r="C47" s="306"/>
      <c r="D47" s="165"/>
    </row>
    <row r="48" spans="1:9">
      <c r="A48" s="133" t="s">
        <v>559</v>
      </c>
      <c r="B48" s="333">
        <v>31500</v>
      </c>
      <c r="C48" s="333">
        <v>20780</v>
      </c>
      <c r="D48" s="304">
        <f>B48/C48-1</f>
        <v>0.51588065447545728</v>
      </c>
      <c r="E48" s="169"/>
    </row>
    <row r="49" spans="1:4">
      <c r="A49" s="328" t="s">
        <v>508</v>
      </c>
      <c r="B49" s="334">
        <v>2.21</v>
      </c>
      <c r="C49" s="334">
        <v>2.0299999999999998</v>
      </c>
      <c r="D49" s="309">
        <f t="shared" ref="D49:D55" si="2">B49/C49-1</f>
        <v>8.866995073891637E-2</v>
      </c>
    </row>
    <row r="50" spans="1:4">
      <c r="A50" s="320" t="s">
        <v>491</v>
      </c>
      <c r="B50" s="335">
        <v>1.8</v>
      </c>
      <c r="C50" s="335">
        <v>1.73</v>
      </c>
      <c r="D50" s="304">
        <f t="shared" si="2"/>
        <v>4.0462427745664886E-2</v>
      </c>
    </row>
    <row r="51" spans="1:4">
      <c r="A51" s="320" t="s">
        <v>492</v>
      </c>
      <c r="B51" s="335">
        <v>1.9</v>
      </c>
      <c r="C51" s="335">
        <v>1.86</v>
      </c>
      <c r="D51" s="304">
        <f t="shared" si="2"/>
        <v>2.1505376344086002E-2</v>
      </c>
    </row>
    <row r="52" spans="1:4">
      <c r="A52" s="320" t="s">
        <v>493</v>
      </c>
      <c r="B52" s="335">
        <v>1.36</v>
      </c>
      <c r="C52" s="335">
        <v>1.43</v>
      </c>
      <c r="D52" s="304">
        <f t="shared" si="2"/>
        <v>-4.8951048951048848E-2</v>
      </c>
    </row>
    <row r="53" spans="1:4">
      <c r="A53" s="320" t="s">
        <v>494</v>
      </c>
      <c r="B53" s="335">
        <v>1.1200000000000001</v>
      </c>
      <c r="C53" s="335">
        <v>1.19</v>
      </c>
      <c r="D53" s="304">
        <f t="shared" si="2"/>
        <v>-5.8823529411764608E-2</v>
      </c>
    </row>
    <row r="54" spans="1:4">
      <c r="A54" s="320" t="s">
        <v>509</v>
      </c>
      <c r="B54" s="335">
        <v>1.57</v>
      </c>
      <c r="C54" s="335">
        <v>1.45</v>
      </c>
      <c r="D54" s="304">
        <f t="shared" si="2"/>
        <v>8.2758620689655338E-2</v>
      </c>
    </row>
    <row r="55" spans="1:4">
      <c r="A55" s="320" t="s">
        <v>496</v>
      </c>
      <c r="B55" s="335">
        <v>1.49</v>
      </c>
      <c r="C55" s="335">
        <v>1.73</v>
      </c>
      <c r="D55" s="304">
        <f t="shared" si="2"/>
        <v>-0.13872832369942201</v>
      </c>
    </row>
    <row r="56" spans="1:4">
      <c r="A56" s="320"/>
      <c r="B56" s="41"/>
      <c r="C56" s="41"/>
      <c r="D56" s="43"/>
    </row>
    <row r="57" spans="1:4">
      <c r="A57" s="328" t="s">
        <v>560</v>
      </c>
      <c r="B57" s="41"/>
      <c r="C57" s="41"/>
      <c r="D57" s="43"/>
    </row>
    <row r="58" spans="1:4">
      <c r="A58" s="336" t="s">
        <v>510</v>
      </c>
      <c r="B58" s="41"/>
      <c r="C58" s="41"/>
      <c r="D58" s="43"/>
    </row>
    <row r="59" spans="1:4">
      <c r="A59" s="337" t="s">
        <v>561</v>
      </c>
      <c r="B59" s="338">
        <v>28792</v>
      </c>
      <c r="C59" s="338">
        <v>24951</v>
      </c>
      <c r="D59" s="304">
        <f t="shared" ref="D59:D63" si="3">B59/C59-1</f>
        <v>0.15394172578253373</v>
      </c>
    </row>
    <row r="60" spans="1:4">
      <c r="A60" s="336" t="s">
        <v>511</v>
      </c>
      <c r="B60" s="306"/>
      <c r="C60" s="338"/>
      <c r="D60" s="304"/>
    </row>
    <row r="61" spans="1:4">
      <c r="A61" s="337" t="s">
        <v>561</v>
      </c>
      <c r="B61" s="338">
        <v>5489</v>
      </c>
      <c r="C61" s="338">
        <v>4597</v>
      </c>
      <c r="D61" s="304">
        <f t="shared" si="3"/>
        <v>0.19403959103763313</v>
      </c>
    </row>
    <row r="62" spans="1:4">
      <c r="A62" s="336" t="s">
        <v>512</v>
      </c>
      <c r="B62" s="41"/>
      <c r="C62" s="338"/>
      <c r="D62" s="304"/>
    </row>
    <row r="63" spans="1:4">
      <c r="A63" s="339" t="s">
        <v>561</v>
      </c>
      <c r="B63" s="340">
        <v>113</v>
      </c>
      <c r="C63" s="338">
        <v>64</v>
      </c>
      <c r="D63" s="304">
        <f t="shared" si="3"/>
        <v>0.765625</v>
      </c>
    </row>
    <row r="64" spans="1:4" ht="25.5">
      <c r="A64" s="307" t="s">
        <v>513</v>
      </c>
      <c r="B64" s="306"/>
      <c r="C64" s="306"/>
      <c r="D64" s="304"/>
    </row>
    <row r="65" spans="1:5">
      <c r="A65" s="336" t="s">
        <v>510</v>
      </c>
      <c r="B65" s="306"/>
      <c r="C65" s="306"/>
      <c r="D65" s="304"/>
    </row>
    <row r="66" spans="1:5">
      <c r="A66" s="337" t="s">
        <v>561</v>
      </c>
      <c r="B66" s="341">
        <v>0.16200000000000001</v>
      </c>
      <c r="C66" s="341">
        <v>0.152</v>
      </c>
      <c r="D66" s="314" t="s">
        <v>600</v>
      </c>
    </row>
    <row r="67" spans="1:5">
      <c r="A67" s="336" t="s">
        <v>511</v>
      </c>
      <c r="B67" s="332"/>
      <c r="C67" s="341"/>
      <c r="D67" s="314"/>
    </row>
    <row r="68" spans="1:5">
      <c r="A68" s="337" t="s">
        <v>561</v>
      </c>
      <c r="B68" s="341">
        <v>0.44400000000000001</v>
      </c>
      <c r="C68" s="341">
        <v>0.436</v>
      </c>
      <c r="D68" s="314" t="s">
        <v>601</v>
      </c>
    </row>
    <row r="69" spans="1:5">
      <c r="A69" s="336" t="s">
        <v>512</v>
      </c>
      <c r="B69" s="332"/>
      <c r="C69" s="341"/>
      <c r="D69" s="314"/>
    </row>
    <row r="70" spans="1:5">
      <c r="A70" s="339" t="s">
        <v>561</v>
      </c>
      <c r="B70" s="342">
        <v>0.14299999999999999</v>
      </c>
      <c r="C70" s="341">
        <v>0.122</v>
      </c>
      <c r="D70" s="314" t="s">
        <v>602</v>
      </c>
    </row>
    <row r="71" spans="1:5">
      <c r="A71" s="43"/>
      <c r="B71" s="306"/>
      <c r="C71" s="306"/>
      <c r="D71" s="194"/>
    </row>
    <row r="72" spans="1:5">
      <c r="A72" s="328" t="s">
        <v>514</v>
      </c>
      <c r="B72" s="306"/>
      <c r="C72" s="306"/>
      <c r="D72" s="43"/>
    </row>
    <row r="73" spans="1:5">
      <c r="A73" s="328" t="s">
        <v>562</v>
      </c>
      <c r="B73" s="343"/>
      <c r="C73" s="343"/>
      <c r="D73" s="43"/>
    </row>
    <row r="74" spans="1:5">
      <c r="A74" s="344" t="s">
        <v>517</v>
      </c>
      <c r="B74" s="321">
        <v>110</v>
      </c>
      <c r="C74" s="388" t="s">
        <v>599</v>
      </c>
      <c r="D74" s="388" t="s">
        <v>599</v>
      </c>
      <c r="E74" s="108" t="s">
        <v>488</v>
      </c>
    </row>
    <row r="75" spans="1:5">
      <c r="A75" s="344" t="s">
        <v>515</v>
      </c>
      <c r="B75" s="345">
        <v>24930</v>
      </c>
      <c r="C75" s="388" t="s">
        <v>599</v>
      </c>
      <c r="D75" s="388" t="s">
        <v>599</v>
      </c>
    </row>
    <row r="76" spans="1:5">
      <c r="A76" s="344" t="s">
        <v>516</v>
      </c>
      <c r="B76" s="345">
        <v>56750</v>
      </c>
      <c r="C76" s="388" t="s">
        <v>599</v>
      </c>
      <c r="D76" s="388" t="s">
        <v>599</v>
      </c>
    </row>
    <row r="77" spans="1:5" ht="16.5" customHeight="1">
      <c r="A77" s="344" t="s">
        <v>518</v>
      </c>
      <c r="B77" s="345">
        <v>49280</v>
      </c>
      <c r="C77" s="388" t="s">
        <v>599</v>
      </c>
      <c r="D77" s="388" t="s">
        <v>599</v>
      </c>
    </row>
    <row r="78" spans="1:5">
      <c r="A78" s="344" t="s">
        <v>519</v>
      </c>
      <c r="B78" s="345">
        <v>131070</v>
      </c>
      <c r="C78" s="388" t="s">
        <v>599</v>
      </c>
      <c r="D78" s="388" t="s">
        <v>599</v>
      </c>
    </row>
    <row r="79" spans="1:5">
      <c r="A79" s="328" t="s">
        <v>563</v>
      </c>
      <c r="B79" s="345"/>
      <c r="C79" s="345"/>
      <c r="D79" s="346"/>
    </row>
    <row r="80" spans="1:5">
      <c r="A80" s="344" t="s">
        <v>517</v>
      </c>
      <c r="B80" s="347">
        <v>10.63</v>
      </c>
      <c r="C80" s="347">
        <v>9.23</v>
      </c>
      <c r="D80" s="346">
        <f t="shared" ref="D80:D84" si="4">B80/C80-1</f>
        <v>0.15167930660888418</v>
      </c>
    </row>
    <row r="81" spans="1:16">
      <c r="A81" s="344" t="s">
        <v>515</v>
      </c>
      <c r="B81" s="347">
        <v>3.34</v>
      </c>
      <c r="C81" s="347">
        <v>3.11</v>
      </c>
      <c r="D81" s="346">
        <f t="shared" si="4"/>
        <v>7.3954983922829509E-2</v>
      </c>
    </row>
    <row r="82" spans="1:16">
      <c r="A82" s="344" t="s">
        <v>516</v>
      </c>
      <c r="B82" s="347">
        <v>2.19</v>
      </c>
      <c r="C82" s="347">
        <v>2.0499999999999998</v>
      </c>
      <c r="D82" s="346">
        <f t="shared" si="4"/>
        <v>6.8292682926829329E-2</v>
      </c>
    </row>
    <row r="83" spans="1:16">
      <c r="A83" s="344" t="s">
        <v>518</v>
      </c>
      <c r="B83" s="347">
        <v>1.65</v>
      </c>
      <c r="C83" s="347">
        <v>1.58</v>
      </c>
      <c r="D83" s="346">
        <f t="shared" si="4"/>
        <v>4.4303797468354222E-2</v>
      </c>
    </row>
    <row r="84" spans="1:16">
      <c r="A84" s="344" t="s">
        <v>519</v>
      </c>
      <c r="B84" s="347">
        <v>2.21</v>
      </c>
      <c r="C84" s="347">
        <v>2.0299999999999998</v>
      </c>
      <c r="D84" s="346">
        <f t="shared" si="4"/>
        <v>8.866995073891637E-2</v>
      </c>
    </row>
    <row r="86" spans="1:16" s="109" customFormat="1" ht="17.25">
      <c r="A86" s="348" t="s">
        <v>314</v>
      </c>
      <c r="B86" s="349"/>
      <c r="C86" s="350"/>
      <c r="D86" s="350"/>
      <c r="E86" s="110"/>
      <c r="F86" s="110"/>
      <c r="G86" s="111"/>
      <c r="H86" s="111"/>
      <c r="I86" s="111"/>
      <c r="N86" s="103"/>
      <c r="O86" s="103"/>
      <c r="P86" s="103"/>
    </row>
  </sheetData>
  <phoneticPr fontId="1" type="noConversion"/>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8"/>
  <sheetViews>
    <sheetView workbookViewId="0">
      <pane xSplit="1" ySplit="4" topLeftCell="B5" activePane="bottomRight" state="frozen"/>
      <selection activeCell="A20" sqref="A20"/>
      <selection pane="topRight" activeCell="A20" sqref="A20"/>
      <selection pane="bottomLeft" activeCell="A20" sqref="A20"/>
      <selection pane="bottomRight" activeCell="B5" sqref="B5"/>
    </sheetView>
  </sheetViews>
  <sheetFormatPr defaultColWidth="9" defaultRowHeight="12.75"/>
  <cols>
    <col min="1" max="1" width="32.5" style="74" customWidth="1"/>
    <col min="2" max="2" width="13.875" style="74" customWidth="1"/>
    <col min="3" max="3" width="16.125" style="74" customWidth="1"/>
    <col min="4" max="4" width="13.875" style="74" bestFit="1" customWidth="1"/>
    <col min="5" max="6" width="12.5" style="74" customWidth="1"/>
    <col min="7" max="16384" width="9" style="74"/>
  </cols>
  <sheetData>
    <row r="1" spans="1:7" s="14" customFormat="1" ht="23.25">
      <c r="A1" s="140" t="s">
        <v>80</v>
      </c>
      <c r="B1" s="13"/>
      <c r="E1" s="13"/>
      <c r="F1" s="13"/>
      <c r="G1" s="13"/>
    </row>
    <row r="2" spans="1:7" s="14" customFormat="1" ht="15.75" customHeight="1">
      <c r="A2" s="140"/>
      <c r="B2" s="13"/>
      <c r="E2" s="13"/>
      <c r="F2" s="13"/>
      <c r="G2" s="13"/>
    </row>
    <row r="3" spans="1:7" ht="19.5" customHeight="1">
      <c r="A3" s="50" t="s">
        <v>650</v>
      </c>
    </row>
    <row r="4" spans="1:7" ht="38.25">
      <c r="A4" s="113" t="s">
        <v>87</v>
      </c>
      <c r="B4" s="125" t="s">
        <v>181</v>
      </c>
      <c r="C4" s="125" t="s">
        <v>182</v>
      </c>
      <c r="D4" s="125" t="s">
        <v>93</v>
      </c>
    </row>
    <row r="5" spans="1:7">
      <c r="A5" s="74" t="s">
        <v>290</v>
      </c>
      <c r="B5" s="74">
        <f>'Segment Summary'!B7</f>
        <v>22596</v>
      </c>
      <c r="C5" s="74">
        <f>'Segment Summary'!C7</f>
        <v>18992</v>
      </c>
      <c r="D5" s="130">
        <f>(B5/C5-1)*100</f>
        <v>18.97641112047177</v>
      </c>
    </row>
    <row r="6" spans="1:7">
      <c r="A6" s="74" t="s">
        <v>291</v>
      </c>
      <c r="B6" s="74">
        <f>'Segment Summary'!B19</f>
        <v>1856192</v>
      </c>
      <c r="C6" s="74">
        <f>'Segment Summary'!C19</f>
        <v>1641802</v>
      </c>
      <c r="D6" s="130">
        <f>(B6/C6-1)*100</f>
        <v>13.058212866106867</v>
      </c>
    </row>
    <row r="7" spans="1:7">
      <c r="A7" s="74" t="s">
        <v>292</v>
      </c>
      <c r="B7" s="74">
        <f>'Segment Summary'!B31</f>
        <v>1779437</v>
      </c>
      <c r="C7" s="74">
        <f>'Segment Summary'!C31</f>
        <v>1550308</v>
      </c>
      <c r="D7" s="130">
        <f>(B7/C7-1)*100</f>
        <v>14.77957928360043</v>
      </c>
    </row>
    <row r="8" spans="1:7">
      <c r="A8" s="74" t="s">
        <v>293</v>
      </c>
      <c r="B8" s="74">
        <f>'Segment Summary'!B42</f>
        <v>76755</v>
      </c>
      <c r="C8" s="74">
        <f>'Segment Summary'!C42</f>
        <v>91494</v>
      </c>
      <c r="D8" s="130">
        <f>(B8/C8-1)*100</f>
        <v>-16.109253065774809</v>
      </c>
    </row>
    <row r="9" spans="1:7">
      <c r="A9" s="74" t="s">
        <v>525</v>
      </c>
      <c r="B9" s="132">
        <v>91866</v>
      </c>
      <c r="C9" s="74">
        <v>73587</v>
      </c>
      <c r="D9" s="130">
        <f t="shared" ref="D9:D11" si="0">(B9/C9-1)*100</f>
        <v>24.839985323494631</v>
      </c>
    </row>
    <row r="10" spans="1:7">
      <c r="A10" s="188" t="s">
        <v>136</v>
      </c>
      <c r="B10" s="123">
        <v>6</v>
      </c>
      <c r="C10" s="123">
        <v>5.7</v>
      </c>
      <c r="D10" s="128" t="s">
        <v>609</v>
      </c>
    </row>
    <row r="11" spans="1:7">
      <c r="A11" s="74" t="s">
        <v>137</v>
      </c>
      <c r="B11" s="74">
        <v>82105</v>
      </c>
      <c r="C11" s="74">
        <v>103245</v>
      </c>
      <c r="D11" s="130">
        <f t="shared" si="0"/>
        <v>-20.47556782410771</v>
      </c>
    </row>
    <row r="12" spans="1:7">
      <c r="A12" s="188" t="s">
        <v>138</v>
      </c>
      <c r="B12" s="123">
        <v>5.3</v>
      </c>
      <c r="C12" s="123">
        <v>8</v>
      </c>
      <c r="D12" s="128" t="s">
        <v>610</v>
      </c>
    </row>
    <row r="13" spans="1:7">
      <c r="A13" s="188" t="s">
        <v>139</v>
      </c>
      <c r="B13" s="123">
        <v>1.4</v>
      </c>
      <c r="C13" s="123">
        <v>1.8</v>
      </c>
      <c r="D13" s="128" t="s">
        <v>612</v>
      </c>
    </row>
    <row r="14" spans="1:7">
      <c r="A14" s="188" t="s">
        <v>140</v>
      </c>
      <c r="B14" s="17">
        <v>360312</v>
      </c>
      <c r="C14" s="188">
        <v>325474</v>
      </c>
      <c r="D14" s="128">
        <f t="shared" ref="D14" si="1">(B14/C14-1)*100</f>
        <v>10.703773573311537</v>
      </c>
    </row>
    <row r="15" spans="1:7">
      <c r="A15" s="117" t="s">
        <v>135</v>
      </c>
      <c r="B15" s="141">
        <v>50805</v>
      </c>
      <c r="C15" s="117">
        <v>38420</v>
      </c>
      <c r="D15" s="142">
        <f>(B15/C15-1)*100</f>
        <v>32.235814679854236</v>
      </c>
    </row>
    <row r="16" spans="1:7">
      <c r="A16" s="117" t="s">
        <v>141</v>
      </c>
      <c r="B16" s="141">
        <v>46413</v>
      </c>
      <c r="C16" s="141">
        <v>34393</v>
      </c>
      <c r="D16" s="142">
        <f>(B16/C16-1)*100</f>
        <v>34.9489721745704</v>
      </c>
    </row>
    <row r="17" spans="1:4">
      <c r="B17" s="188"/>
      <c r="C17" s="188"/>
      <c r="D17" s="130"/>
    </row>
    <row r="18" spans="1:4">
      <c r="A18" s="60" t="s">
        <v>142</v>
      </c>
      <c r="B18" s="188"/>
      <c r="C18" s="188"/>
      <c r="D18" s="130"/>
    </row>
    <row r="19" spans="1:4">
      <c r="A19" s="188" t="s">
        <v>143</v>
      </c>
      <c r="B19" s="62">
        <v>77250</v>
      </c>
      <c r="C19" s="62">
        <v>68647</v>
      </c>
      <c r="D19" s="128">
        <f t="shared" ref="D19:D20" si="2">(B19/C19-1)*100</f>
        <v>12.532230104738741</v>
      </c>
    </row>
    <row r="20" spans="1:4">
      <c r="A20" s="188" t="s">
        <v>617</v>
      </c>
      <c r="B20" s="189">
        <v>46141</v>
      </c>
      <c r="C20" s="62">
        <v>41233</v>
      </c>
      <c r="D20" s="128">
        <f t="shared" si="2"/>
        <v>11.903087332961459</v>
      </c>
    </row>
    <row r="21" spans="1:4">
      <c r="A21" s="188" t="s">
        <v>144</v>
      </c>
      <c r="B21" s="62">
        <v>1825</v>
      </c>
      <c r="C21" s="62">
        <v>1288</v>
      </c>
      <c r="D21" s="128">
        <f t="shared" ref="D21" si="3">(B21/C21-1)*100</f>
        <v>41.692546583850934</v>
      </c>
    </row>
    <row r="22" spans="1:4">
      <c r="A22" s="188" t="s">
        <v>145</v>
      </c>
      <c r="B22" s="62">
        <v>79075</v>
      </c>
      <c r="C22" s="62">
        <v>69935</v>
      </c>
      <c r="D22" s="128">
        <f t="shared" ref="D22" si="4">(B22/C22-1)*100</f>
        <v>13.069278615857582</v>
      </c>
    </row>
    <row r="23" spans="1:4">
      <c r="A23" s="60" t="s">
        <v>146</v>
      </c>
      <c r="B23" s="188"/>
      <c r="C23" s="188"/>
      <c r="D23" s="130"/>
    </row>
    <row r="24" spans="1:4" ht="38.25">
      <c r="A24" s="188" t="s">
        <v>147</v>
      </c>
      <c r="B24" s="62">
        <v>1110805</v>
      </c>
      <c r="C24" s="62">
        <v>869895</v>
      </c>
      <c r="D24" s="128">
        <f t="shared" ref="D24:D27" si="5">(B24/C24-1)*100</f>
        <v>27.694146994752234</v>
      </c>
    </row>
    <row r="25" spans="1:4" ht="25.5">
      <c r="A25" s="188" t="s">
        <v>148</v>
      </c>
      <c r="B25" s="62">
        <v>4768</v>
      </c>
      <c r="C25" s="62">
        <v>4380</v>
      </c>
      <c r="D25" s="128">
        <f t="shared" si="5"/>
        <v>8.8584474885844635</v>
      </c>
    </row>
    <row r="26" spans="1:4" ht="25.5">
      <c r="A26" s="188" t="s">
        <v>149</v>
      </c>
      <c r="B26" s="62">
        <v>3094</v>
      </c>
      <c r="C26" s="62">
        <v>3200</v>
      </c>
      <c r="D26" s="128">
        <f t="shared" si="5"/>
        <v>-3.312499999999996</v>
      </c>
    </row>
    <row r="27" spans="1:4">
      <c r="A27" s="188" t="s">
        <v>150</v>
      </c>
      <c r="B27" s="62">
        <v>29626</v>
      </c>
      <c r="C27" s="62">
        <v>22209</v>
      </c>
      <c r="D27" s="128">
        <f t="shared" si="5"/>
        <v>33.396370840650192</v>
      </c>
    </row>
    <row r="28" spans="1:4">
      <c r="A28" s="118"/>
      <c r="B28" s="62"/>
      <c r="C28" s="62"/>
      <c r="D28" s="130"/>
    </row>
    <row r="29" spans="1:4">
      <c r="A29" s="60" t="s">
        <v>151</v>
      </c>
      <c r="B29" s="188"/>
      <c r="C29" s="188"/>
      <c r="D29" s="130"/>
    </row>
    <row r="30" spans="1:4" ht="38.25">
      <c r="A30" s="188" t="s">
        <v>152</v>
      </c>
      <c r="B30" s="188">
        <v>7821</v>
      </c>
      <c r="C30" s="188">
        <v>7236</v>
      </c>
      <c r="D30" s="128">
        <f t="shared" ref="D30:D32" si="6">(B30/C30-1)*100</f>
        <v>8.0845771144278711</v>
      </c>
    </row>
    <row r="31" spans="1:4">
      <c r="A31" s="74" t="s">
        <v>153</v>
      </c>
      <c r="B31" s="188">
        <v>6016</v>
      </c>
      <c r="C31" s="119">
        <v>5124</v>
      </c>
      <c r="D31" s="130">
        <v>17.399999999999999</v>
      </c>
    </row>
    <row r="32" spans="1:4" ht="38.25">
      <c r="A32" s="188" t="s">
        <v>154</v>
      </c>
      <c r="B32" s="66">
        <v>1.2</v>
      </c>
      <c r="C32" s="66">
        <v>1.2</v>
      </c>
      <c r="D32" s="128">
        <f t="shared" si="6"/>
        <v>0</v>
      </c>
    </row>
    <row r="33" spans="1:4">
      <c r="A33" s="60" t="s">
        <v>155</v>
      </c>
      <c r="B33" s="123"/>
      <c r="C33" s="123"/>
      <c r="D33" s="130"/>
    </row>
    <row r="34" spans="1:4">
      <c r="A34" s="188" t="s">
        <v>156</v>
      </c>
      <c r="B34" s="66">
        <v>91.4</v>
      </c>
      <c r="C34" s="66">
        <v>90.9</v>
      </c>
      <c r="D34" s="171" t="s">
        <v>613</v>
      </c>
    </row>
    <row r="35" spans="1:4">
      <c r="A35" s="188" t="s">
        <v>157</v>
      </c>
      <c r="B35" s="66">
        <v>86.5</v>
      </c>
      <c r="C35" s="66">
        <v>86.4</v>
      </c>
      <c r="D35" s="171" t="s">
        <v>614</v>
      </c>
    </row>
    <row r="36" spans="1:4">
      <c r="A36" s="118" t="s">
        <v>83</v>
      </c>
      <c r="B36" s="116" t="s">
        <v>83</v>
      </c>
      <c r="C36" s="118" t="s">
        <v>83</v>
      </c>
      <c r="D36" s="130"/>
    </row>
    <row r="37" spans="1:4">
      <c r="A37" s="60" t="s">
        <v>158</v>
      </c>
      <c r="D37" s="130"/>
    </row>
    <row r="38" spans="1:4" ht="38.25">
      <c r="A38" s="113" t="s">
        <v>87</v>
      </c>
      <c r="B38" s="148" t="s">
        <v>181</v>
      </c>
      <c r="C38" s="148" t="s">
        <v>182</v>
      </c>
      <c r="D38" s="172" t="s">
        <v>93</v>
      </c>
    </row>
    <row r="39" spans="1:4">
      <c r="A39" s="188" t="s">
        <v>89</v>
      </c>
      <c r="B39" s="188">
        <v>24444</v>
      </c>
      <c r="C39" s="188">
        <v>20701</v>
      </c>
      <c r="D39" s="128">
        <f t="shared" ref="D39:D44" si="7">(B39/C39-1)*100</f>
        <v>18.081252113424462</v>
      </c>
    </row>
    <row r="40" spans="1:4" s="43" customFormat="1">
      <c r="A40" s="41" t="s">
        <v>326</v>
      </c>
      <c r="B40" s="131">
        <v>107814</v>
      </c>
      <c r="C40" s="131">
        <v>105521</v>
      </c>
      <c r="D40" s="173">
        <f t="shared" si="7"/>
        <v>2.1730271699472059</v>
      </c>
    </row>
    <row r="41" spans="1:4" s="43" customFormat="1">
      <c r="A41" s="41" t="s">
        <v>327</v>
      </c>
      <c r="B41" s="131">
        <v>1858618</v>
      </c>
      <c r="C41" s="131">
        <v>1632254</v>
      </c>
      <c r="D41" s="173">
        <f t="shared" si="7"/>
        <v>13.868184731052891</v>
      </c>
    </row>
    <row r="42" spans="1:4" s="43" customFormat="1">
      <c r="A42" s="41" t="s">
        <v>328</v>
      </c>
      <c r="B42" s="131">
        <v>501710</v>
      </c>
      <c r="C42" s="131">
        <v>418366</v>
      </c>
      <c r="D42" s="173">
        <f t="shared" si="7"/>
        <v>19.921312917397692</v>
      </c>
    </row>
    <row r="43" spans="1:4" s="43" customFormat="1">
      <c r="A43" s="41" t="s">
        <v>329</v>
      </c>
      <c r="B43" s="131">
        <v>533710</v>
      </c>
      <c r="C43" s="131">
        <v>444366</v>
      </c>
      <c r="D43" s="173">
        <f t="shared" si="7"/>
        <v>20.105948699945529</v>
      </c>
    </row>
    <row r="44" spans="1:4">
      <c r="A44" s="188" t="s">
        <v>296</v>
      </c>
      <c r="B44" s="137">
        <v>236304</v>
      </c>
      <c r="C44" s="138">
        <v>202289</v>
      </c>
      <c r="D44" s="128">
        <f t="shared" si="7"/>
        <v>16.815051732916775</v>
      </c>
    </row>
    <row r="45" spans="1:4">
      <c r="A45" s="188" t="s">
        <v>159</v>
      </c>
      <c r="B45" s="139">
        <v>212.3</v>
      </c>
      <c r="C45" s="139">
        <v>206.8</v>
      </c>
      <c r="D45" s="128" t="s">
        <v>330</v>
      </c>
    </row>
    <row r="46" spans="1:4">
      <c r="A46" s="188" t="s">
        <v>303</v>
      </c>
      <c r="B46" s="35">
        <v>225.9</v>
      </c>
      <c r="C46" s="35">
        <v>219.7</v>
      </c>
      <c r="D46" s="128" t="s">
        <v>331</v>
      </c>
    </row>
    <row r="47" spans="1:4">
      <c r="A47" s="188" t="s">
        <v>119</v>
      </c>
      <c r="B47" s="188">
        <v>275182</v>
      </c>
      <c r="C47" s="188">
        <v>208448</v>
      </c>
      <c r="D47" s="128">
        <f t="shared" ref="D47" si="8">(B47/C47-1)*100</f>
        <v>32.014699109610078</v>
      </c>
    </row>
    <row r="48" spans="1:4">
      <c r="A48" s="188" t="s">
        <v>160</v>
      </c>
      <c r="B48" s="123">
        <v>12.7</v>
      </c>
      <c r="C48" s="123">
        <v>13.1</v>
      </c>
      <c r="D48" s="171" t="s">
        <v>611</v>
      </c>
    </row>
    <row r="49" spans="1:7" ht="25.5">
      <c r="A49" s="118" t="s">
        <v>180</v>
      </c>
      <c r="B49" s="120">
        <v>98090</v>
      </c>
      <c r="C49" s="120" t="s">
        <v>607</v>
      </c>
      <c r="D49" s="128" t="s">
        <v>608</v>
      </c>
    </row>
    <row r="50" spans="1:7" ht="25.5">
      <c r="A50" s="118" t="s">
        <v>161</v>
      </c>
      <c r="B50" s="390">
        <v>0.3</v>
      </c>
      <c r="C50" s="165" t="s">
        <v>599</v>
      </c>
      <c r="D50" s="165" t="s">
        <v>599</v>
      </c>
    </row>
    <row r="51" spans="1:7">
      <c r="A51" s="118"/>
      <c r="C51" s="62"/>
    </row>
    <row r="52" spans="1:7" ht="12.75" customHeight="1">
      <c r="B52" s="473" t="s">
        <v>120</v>
      </c>
      <c r="C52" s="473"/>
      <c r="D52" s="473"/>
      <c r="E52" s="473" t="s">
        <v>119</v>
      </c>
      <c r="F52" s="473"/>
      <c r="G52" s="473"/>
    </row>
    <row r="53" spans="1:7" ht="25.5">
      <c r="A53" s="60" t="s">
        <v>162</v>
      </c>
      <c r="B53" s="148" t="s">
        <v>183</v>
      </c>
      <c r="C53" s="148" t="s">
        <v>184</v>
      </c>
      <c r="D53" s="148" t="s">
        <v>93</v>
      </c>
      <c r="E53" s="148" t="s">
        <v>183</v>
      </c>
      <c r="F53" s="148" t="s">
        <v>184</v>
      </c>
      <c r="G53" s="148" t="s">
        <v>93</v>
      </c>
    </row>
    <row r="54" spans="1:7">
      <c r="A54" s="60" t="s">
        <v>163</v>
      </c>
      <c r="B54" s="87" t="s">
        <v>83</v>
      </c>
      <c r="C54" s="62" t="s">
        <v>83</v>
      </c>
      <c r="D54" s="62"/>
      <c r="E54" s="87" t="s">
        <v>83</v>
      </c>
      <c r="F54" s="62" t="s">
        <v>83</v>
      </c>
    </row>
    <row r="55" spans="1:7">
      <c r="A55" s="60" t="s">
        <v>164</v>
      </c>
      <c r="B55" s="188"/>
      <c r="C55" s="188"/>
      <c r="D55" s="285"/>
      <c r="E55" s="188"/>
      <c r="F55" s="188"/>
    </row>
    <row r="56" spans="1:7">
      <c r="A56" s="188" t="s">
        <v>304</v>
      </c>
      <c r="B56" s="80">
        <v>101633</v>
      </c>
      <c r="C56" s="80">
        <v>73197</v>
      </c>
      <c r="D56" s="391">
        <f t="shared" ref="D56:D70" si="9">(B56/C56-1)*100</f>
        <v>38.848586690711365</v>
      </c>
      <c r="E56" s="80">
        <v>90676</v>
      </c>
      <c r="F56" s="80">
        <v>61725</v>
      </c>
      <c r="G56" s="391">
        <f t="shared" ref="G56:G70" si="10">(E56/F56-1)*100</f>
        <v>46.903199675982179</v>
      </c>
    </row>
    <row r="57" spans="1:7">
      <c r="A57" s="188" t="s">
        <v>305</v>
      </c>
      <c r="B57" s="80">
        <v>94276</v>
      </c>
      <c r="C57" s="80">
        <v>69434</v>
      </c>
      <c r="D57" s="391">
        <f t="shared" si="9"/>
        <v>35.777860990292943</v>
      </c>
      <c r="E57" s="80">
        <v>86053</v>
      </c>
      <c r="F57" s="80">
        <v>58273</v>
      </c>
      <c r="G57" s="391">
        <f t="shared" si="10"/>
        <v>47.672163780824725</v>
      </c>
    </row>
    <row r="58" spans="1:7">
      <c r="A58" s="188" t="s">
        <v>306</v>
      </c>
      <c r="B58" s="80">
        <v>11319</v>
      </c>
      <c r="C58" s="80">
        <v>7695</v>
      </c>
      <c r="D58" s="391">
        <f t="shared" si="9"/>
        <v>47.09551656920079</v>
      </c>
      <c r="E58" s="80">
        <v>10819</v>
      </c>
      <c r="F58" s="80">
        <v>7732</v>
      </c>
      <c r="G58" s="391">
        <f t="shared" si="10"/>
        <v>39.924987066735639</v>
      </c>
    </row>
    <row r="59" spans="1:7">
      <c r="A59" s="188" t="s">
        <v>305</v>
      </c>
      <c r="B59" s="80">
        <v>3041</v>
      </c>
      <c r="C59" s="80">
        <v>1613</v>
      </c>
      <c r="D59" s="391">
        <f t="shared" si="9"/>
        <v>88.530688158710475</v>
      </c>
      <c r="E59" s="80">
        <v>3038</v>
      </c>
      <c r="F59" s="80">
        <v>1598</v>
      </c>
      <c r="G59" s="391">
        <f t="shared" si="10"/>
        <v>90.112640801001248</v>
      </c>
    </row>
    <row r="60" spans="1:7">
      <c r="A60" s="188" t="s">
        <v>307</v>
      </c>
      <c r="B60" s="80">
        <v>8755</v>
      </c>
      <c r="C60" s="80">
        <v>7224</v>
      </c>
      <c r="D60" s="391">
        <f t="shared" si="9"/>
        <v>21.193244739756366</v>
      </c>
      <c r="E60" s="80">
        <v>8721</v>
      </c>
      <c r="F60" s="80">
        <v>6787</v>
      </c>
      <c r="G60" s="391">
        <f t="shared" si="10"/>
        <v>28.495653455134807</v>
      </c>
    </row>
    <row r="61" spans="1:7">
      <c r="A61" s="188" t="s">
        <v>308</v>
      </c>
      <c r="B61" s="80">
        <v>8724</v>
      </c>
      <c r="C61" s="80">
        <v>6785</v>
      </c>
      <c r="D61" s="391">
        <f t="shared" si="9"/>
        <v>28.577745025792179</v>
      </c>
      <c r="E61" s="80">
        <v>8717</v>
      </c>
      <c r="F61" s="80">
        <v>6785</v>
      </c>
      <c r="G61" s="391">
        <f t="shared" si="10"/>
        <v>28.474576271186436</v>
      </c>
    </row>
    <row r="62" spans="1:7">
      <c r="A62" s="60" t="s">
        <v>167</v>
      </c>
      <c r="B62" s="159">
        <v>121707</v>
      </c>
      <c r="C62" s="159">
        <v>88116</v>
      </c>
      <c r="D62" s="392">
        <f t="shared" si="9"/>
        <v>38.121340051749961</v>
      </c>
      <c r="E62" s="159">
        <v>110216</v>
      </c>
      <c r="F62" s="159">
        <v>76244</v>
      </c>
      <c r="G62" s="392">
        <f t="shared" si="10"/>
        <v>44.556948743507682</v>
      </c>
    </row>
    <row r="63" spans="1:7" ht="15">
      <c r="A63" s="60" t="s">
        <v>168</v>
      </c>
      <c r="B63" s="188"/>
      <c r="C63" s="188"/>
      <c r="D63" s="393"/>
      <c r="E63" s="188"/>
      <c r="F63" s="188"/>
      <c r="G63" s="393"/>
    </row>
    <row r="64" spans="1:7">
      <c r="A64" s="188" t="s">
        <v>165</v>
      </c>
      <c r="B64" s="80">
        <v>213018</v>
      </c>
      <c r="C64" s="80">
        <v>180308</v>
      </c>
      <c r="D64" s="391">
        <f t="shared" si="9"/>
        <v>18.141180646449406</v>
      </c>
      <c r="E64" s="80">
        <v>146275</v>
      </c>
      <c r="F64" s="80">
        <v>118554</v>
      </c>
      <c r="G64" s="391">
        <f t="shared" si="10"/>
        <v>23.382593586045175</v>
      </c>
    </row>
    <row r="65" spans="1:7">
      <c r="A65" s="188" t="s">
        <v>166</v>
      </c>
      <c r="B65" s="80">
        <v>5217</v>
      </c>
      <c r="C65" s="80">
        <v>5259</v>
      </c>
      <c r="D65" s="391">
        <f t="shared" si="9"/>
        <v>-0.798630918425558</v>
      </c>
      <c r="E65" s="80">
        <v>5135</v>
      </c>
      <c r="F65" s="80">
        <v>5187</v>
      </c>
      <c r="G65" s="391">
        <f t="shared" si="10"/>
        <v>-1.0025062656641603</v>
      </c>
    </row>
    <row r="66" spans="1:7">
      <c r="A66" s="188" t="s">
        <v>169</v>
      </c>
      <c r="B66" s="80">
        <v>13438</v>
      </c>
      <c r="C66" s="80">
        <v>8316</v>
      </c>
      <c r="D66" s="391">
        <f t="shared" si="9"/>
        <v>61.5921115921116</v>
      </c>
      <c r="E66" s="80">
        <v>13438</v>
      </c>
      <c r="F66" s="80">
        <v>8316</v>
      </c>
      <c r="G66" s="391">
        <f t="shared" si="10"/>
        <v>61.5921115921116</v>
      </c>
    </row>
    <row r="67" spans="1:7">
      <c r="A67" s="60" t="s">
        <v>170</v>
      </c>
      <c r="B67" s="159">
        <v>231673</v>
      </c>
      <c r="C67" s="159">
        <v>193883</v>
      </c>
      <c r="D67" s="392">
        <f t="shared" si="9"/>
        <v>19.491136407008348</v>
      </c>
      <c r="E67" s="159">
        <v>164848</v>
      </c>
      <c r="F67" s="159">
        <v>132057</v>
      </c>
      <c r="G67" s="392">
        <f t="shared" si="10"/>
        <v>24.830944213483576</v>
      </c>
    </row>
    <row r="68" spans="1:7">
      <c r="A68" s="60" t="s">
        <v>171</v>
      </c>
      <c r="B68" s="159">
        <v>353380</v>
      </c>
      <c r="C68" s="159">
        <v>281999</v>
      </c>
      <c r="D68" s="392">
        <f t="shared" si="9"/>
        <v>25.312501108159967</v>
      </c>
      <c r="E68" s="159">
        <v>275064</v>
      </c>
      <c r="F68" s="159">
        <v>208301</v>
      </c>
      <c r="G68" s="392">
        <f t="shared" si="10"/>
        <v>32.051214348466871</v>
      </c>
    </row>
    <row r="69" spans="1:7">
      <c r="A69" s="60" t="s">
        <v>172</v>
      </c>
      <c r="B69" s="159">
        <v>1894</v>
      </c>
      <c r="C69" s="159">
        <v>1496</v>
      </c>
      <c r="D69" s="392">
        <f t="shared" si="9"/>
        <v>26.604278074866315</v>
      </c>
      <c r="E69" s="159">
        <v>116</v>
      </c>
      <c r="F69" s="159">
        <v>146</v>
      </c>
      <c r="G69" s="392">
        <f t="shared" si="10"/>
        <v>-20.547945205479458</v>
      </c>
    </row>
    <row r="70" spans="1:7">
      <c r="A70" s="60" t="s">
        <v>145</v>
      </c>
      <c r="B70" s="159">
        <v>355274</v>
      </c>
      <c r="C70" s="159">
        <v>283495</v>
      </c>
      <c r="D70" s="392">
        <f t="shared" si="9"/>
        <v>25.319317801019416</v>
      </c>
      <c r="E70" s="159">
        <v>275180</v>
      </c>
      <c r="F70" s="159">
        <v>208447</v>
      </c>
      <c r="G70" s="392">
        <f t="shared" si="10"/>
        <v>32.014372958114045</v>
      </c>
    </row>
    <row r="71" spans="1:7">
      <c r="A71" s="118" t="s">
        <v>83</v>
      </c>
      <c r="B71" s="116" t="s">
        <v>83</v>
      </c>
      <c r="C71" s="118" t="s">
        <v>83</v>
      </c>
      <c r="D71" s="116" t="s">
        <v>83</v>
      </c>
      <c r="E71" s="118" t="s">
        <v>83</v>
      </c>
    </row>
    <row r="72" spans="1:7">
      <c r="A72" s="60" t="s">
        <v>173</v>
      </c>
    </row>
    <row r="73" spans="1:7" ht="38.25">
      <c r="A73" s="113" t="s">
        <v>87</v>
      </c>
      <c r="B73" s="148" t="s">
        <v>181</v>
      </c>
      <c r="C73" s="148" t="s">
        <v>185</v>
      </c>
      <c r="D73" s="148" t="s">
        <v>93</v>
      </c>
    </row>
    <row r="74" spans="1:7" ht="13.5" customHeight="1">
      <c r="A74" s="187"/>
      <c r="C74" s="187"/>
      <c r="D74" s="80" t="s">
        <v>83</v>
      </c>
    </row>
    <row r="75" spans="1:7" ht="25.5">
      <c r="A75" s="117" t="s">
        <v>174</v>
      </c>
      <c r="B75" s="124">
        <v>28892</v>
      </c>
      <c r="C75" s="124">
        <v>33386</v>
      </c>
      <c r="D75" s="128">
        <f t="shared" ref="D75:D77" si="11">(B75/C75-1)*100</f>
        <v>-13.46073204337147</v>
      </c>
    </row>
    <row r="76" spans="1:7" ht="25.5">
      <c r="A76" s="117" t="s">
        <v>175</v>
      </c>
      <c r="B76" s="124">
        <v>30740</v>
      </c>
      <c r="C76" s="124">
        <v>26582</v>
      </c>
      <c r="D76" s="128">
        <f t="shared" si="11"/>
        <v>15.642163870288162</v>
      </c>
    </row>
    <row r="77" spans="1:7" ht="25.5">
      <c r="A77" s="121" t="s">
        <v>176</v>
      </c>
      <c r="B77" s="124">
        <v>343817</v>
      </c>
      <c r="C77" s="124">
        <v>98085</v>
      </c>
      <c r="D77" s="128">
        <f t="shared" si="11"/>
        <v>250.52964265687922</v>
      </c>
    </row>
    <row r="78" spans="1:7">
      <c r="A78" s="121"/>
      <c r="B78" s="124"/>
      <c r="C78" s="124"/>
      <c r="D78" s="130"/>
    </row>
    <row r="79" spans="1:7" ht="25.5">
      <c r="A79" s="117" t="s">
        <v>177</v>
      </c>
      <c r="B79" s="124">
        <v>165605</v>
      </c>
      <c r="C79" s="124">
        <v>127226</v>
      </c>
      <c r="D79" s="128">
        <f t="shared" ref="D79:D83" si="12">(B79/C79-1)*100</f>
        <v>30.166003804253847</v>
      </c>
    </row>
    <row r="80" spans="1:7">
      <c r="A80" s="122" t="s">
        <v>178</v>
      </c>
      <c r="B80" s="124">
        <v>152189</v>
      </c>
      <c r="C80" s="124">
        <v>135480</v>
      </c>
      <c r="D80" s="128">
        <f t="shared" si="12"/>
        <v>12.333185710067918</v>
      </c>
    </row>
    <row r="81" spans="1:9" ht="25.5">
      <c r="A81" s="117" t="s">
        <v>179</v>
      </c>
      <c r="B81" s="124">
        <v>122300</v>
      </c>
      <c r="C81" s="124">
        <v>50138</v>
      </c>
      <c r="D81" s="128">
        <f t="shared" si="12"/>
        <v>143.92676213650324</v>
      </c>
    </row>
    <row r="82" spans="1:9">
      <c r="A82" s="118" t="s">
        <v>83</v>
      </c>
      <c r="B82" s="472" t="s">
        <v>83</v>
      </c>
      <c r="C82" s="472"/>
      <c r="D82" s="175" t="s">
        <v>83</v>
      </c>
    </row>
    <row r="83" spans="1:9">
      <c r="A83" s="155" t="s">
        <v>656</v>
      </c>
      <c r="B83" s="124">
        <v>15684</v>
      </c>
      <c r="C83" s="124">
        <v>13193</v>
      </c>
      <c r="D83" s="128">
        <f t="shared" si="12"/>
        <v>18.881224891988179</v>
      </c>
      <c r="F83" s="158"/>
    </row>
    <row r="88" spans="1:9" s="14" customFormat="1" ht="15">
      <c r="A88" s="96" t="s">
        <v>314</v>
      </c>
      <c r="B88" s="97"/>
      <c r="C88" s="98"/>
      <c r="D88" s="98"/>
      <c r="E88" s="98"/>
      <c r="F88" s="98"/>
      <c r="G88" s="99"/>
      <c r="H88" s="99"/>
      <c r="I88" s="99"/>
    </row>
  </sheetData>
  <mergeCells count="3">
    <mergeCell ref="B82:C82"/>
    <mergeCell ref="B52:D52"/>
    <mergeCell ref="E52:G52"/>
  </mergeCells>
  <phoneticPr fontId="1" type="noConversion"/>
  <pageMargins left="0.7" right="0.7" top="0.75" bottom="0.75" header="0.3" footer="0.3"/>
  <pageSetup paperSize="9" orientation="portrait" horizontalDpi="4294967295" verticalDpi="4294967295"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workbookViewId="0">
      <pane xSplit="1" ySplit="3" topLeftCell="B4" activePane="bottomRight" state="frozen"/>
      <selection activeCell="A20" sqref="A20"/>
      <selection pane="topRight" activeCell="A20" sqref="A20"/>
      <selection pane="bottomLeft" activeCell="A20" sqref="A20"/>
      <selection pane="bottomRight" activeCell="A3" sqref="A3"/>
    </sheetView>
  </sheetViews>
  <sheetFormatPr defaultColWidth="9" defaultRowHeight="12.75"/>
  <cols>
    <col min="1" max="1" width="29" style="74" customWidth="1"/>
    <col min="2" max="3" width="14.375" style="74" customWidth="1"/>
    <col min="4" max="4" width="13.875" style="74" bestFit="1" customWidth="1"/>
    <col min="5" max="16384" width="9" style="74"/>
  </cols>
  <sheetData>
    <row r="1" spans="1:6" s="95" customFormat="1" ht="23.25">
      <c r="A1" s="140" t="s">
        <v>80</v>
      </c>
      <c r="B1" s="112"/>
      <c r="F1" s="394"/>
    </row>
    <row r="2" spans="1:6" s="95" customFormat="1" ht="23.25">
      <c r="A2" s="140"/>
      <c r="B2" s="112"/>
      <c r="F2" s="394"/>
    </row>
    <row r="3" spans="1:6">
      <c r="A3" s="50" t="s">
        <v>651</v>
      </c>
    </row>
    <row r="4" spans="1:6" s="114" customFormat="1" ht="38.25">
      <c r="A4" s="288" t="s">
        <v>81</v>
      </c>
      <c r="B4" s="289" t="s">
        <v>130</v>
      </c>
      <c r="C4" s="289" t="s">
        <v>131</v>
      </c>
      <c r="D4" s="289" t="s">
        <v>93</v>
      </c>
      <c r="E4" s="74"/>
      <c r="F4" s="74"/>
    </row>
    <row r="5" spans="1:6">
      <c r="A5" s="290" t="s">
        <v>290</v>
      </c>
      <c r="B5" s="290">
        <v>12315</v>
      </c>
      <c r="C5" s="290">
        <v>12522</v>
      </c>
      <c r="D5" s="291">
        <f>(B5/C5-1)*100</f>
        <v>-1.6530905606133239</v>
      </c>
    </row>
    <row r="6" spans="1:6">
      <c r="A6" s="290" t="s">
        <v>291</v>
      </c>
      <c r="B6" s="290">
        <v>273679</v>
      </c>
      <c r="C6" s="290">
        <v>249123</v>
      </c>
      <c r="D6" s="291">
        <f>(B6/C6-1)*100</f>
        <v>9.8569782798055616</v>
      </c>
    </row>
    <row r="7" spans="1:6">
      <c r="A7" s="290" t="s">
        <v>292</v>
      </c>
      <c r="B7" s="290">
        <v>220515</v>
      </c>
      <c r="C7" s="290">
        <v>194386</v>
      </c>
      <c r="D7" s="291">
        <f>(B7/C7-1)*100</f>
        <v>13.441811653102587</v>
      </c>
    </row>
    <row r="8" spans="1:6">
      <c r="A8" s="290" t="s">
        <v>526</v>
      </c>
      <c r="B8" s="290">
        <f>B6-B7</f>
        <v>53164</v>
      </c>
      <c r="C8" s="290">
        <f>C6-C7</f>
        <v>54737</v>
      </c>
      <c r="D8" s="291">
        <f>(B8/C8-1)*100</f>
        <v>-2.8737417103604557</v>
      </c>
    </row>
    <row r="9" spans="1:6">
      <c r="A9" s="290" t="s">
        <v>525</v>
      </c>
      <c r="B9" s="290">
        <v>12448</v>
      </c>
      <c r="C9" s="290">
        <v>9631</v>
      </c>
      <c r="D9" s="292">
        <f>(B9/C9-1)*100</f>
        <v>29.249299138199557</v>
      </c>
    </row>
    <row r="10" spans="1:6">
      <c r="A10" s="177" t="s">
        <v>527</v>
      </c>
      <c r="B10" s="293">
        <v>6.8</v>
      </c>
      <c r="C10" s="293">
        <v>6.3</v>
      </c>
      <c r="D10" s="292" t="s">
        <v>528</v>
      </c>
    </row>
    <row r="11" spans="1:6">
      <c r="A11" s="177" t="s">
        <v>206</v>
      </c>
      <c r="B11" s="177">
        <v>8797</v>
      </c>
      <c r="C11" s="177">
        <v>9946</v>
      </c>
      <c r="D11" s="292">
        <f>(B11/C11-1)*100</f>
        <v>-11.552382867484411</v>
      </c>
    </row>
    <row r="12" spans="1:6">
      <c r="A12" s="177" t="s">
        <v>205</v>
      </c>
      <c r="B12" s="293">
        <v>4.8</v>
      </c>
      <c r="C12" s="293">
        <v>6.5</v>
      </c>
      <c r="D12" s="292" t="s">
        <v>529</v>
      </c>
    </row>
    <row r="13" spans="1:6">
      <c r="A13" s="177" t="s">
        <v>204</v>
      </c>
      <c r="B13" s="293">
        <v>95.9</v>
      </c>
      <c r="C13" s="293">
        <v>95.6</v>
      </c>
      <c r="D13" s="292" t="s">
        <v>203</v>
      </c>
    </row>
    <row r="14" spans="1:6">
      <c r="A14" s="177" t="s">
        <v>202</v>
      </c>
      <c r="B14" s="293">
        <v>54.4</v>
      </c>
      <c r="C14" s="293">
        <v>56.7</v>
      </c>
      <c r="D14" s="292" t="s">
        <v>618</v>
      </c>
    </row>
    <row r="15" spans="1:6">
      <c r="A15" s="177" t="s">
        <v>201</v>
      </c>
      <c r="B15" s="293">
        <v>41.5</v>
      </c>
      <c r="C15" s="293">
        <v>38.9</v>
      </c>
      <c r="D15" s="292" t="s">
        <v>619</v>
      </c>
    </row>
    <row r="16" spans="1:6">
      <c r="A16" s="290"/>
      <c r="B16" s="290"/>
      <c r="C16" s="290"/>
      <c r="D16" s="290"/>
    </row>
    <row r="17" spans="1:7">
      <c r="A17" s="191" t="s">
        <v>622</v>
      </c>
      <c r="B17" s="290"/>
      <c r="C17" s="290"/>
      <c r="D17" s="290"/>
    </row>
    <row r="18" spans="1:7" ht="38.25">
      <c r="A18" s="288" t="s">
        <v>200</v>
      </c>
      <c r="B18" s="289" t="s">
        <v>199</v>
      </c>
      <c r="C18" s="289" t="s">
        <v>198</v>
      </c>
      <c r="D18" s="289" t="s">
        <v>197</v>
      </c>
    </row>
    <row r="19" spans="1:7">
      <c r="A19" s="177" t="s">
        <v>294</v>
      </c>
      <c r="B19" s="352">
        <v>63439</v>
      </c>
      <c r="C19" s="177">
        <v>58029</v>
      </c>
      <c r="D19" s="294">
        <f>(B19/C19-1)*100</f>
        <v>9.3229247445242969</v>
      </c>
      <c r="E19" s="134"/>
      <c r="F19" s="134"/>
      <c r="G19" s="135"/>
    </row>
    <row r="20" spans="1:7">
      <c r="A20" s="177" t="s">
        <v>295</v>
      </c>
      <c r="B20" s="352">
        <v>71439</v>
      </c>
      <c r="C20" s="177">
        <v>66029</v>
      </c>
      <c r="D20" s="294">
        <f>(B20/C20-1)*100</f>
        <v>8.1933695800330053</v>
      </c>
      <c r="E20" s="134"/>
      <c r="F20" s="134"/>
      <c r="G20" s="135"/>
    </row>
    <row r="21" spans="1:7">
      <c r="A21" s="177" t="s">
        <v>296</v>
      </c>
      <c r="B21" s="352">
        <v>26725</v>
      </c>
      <c r="C21" s="177">
        <v>24498</v>
      </c>
      <c r="D21" s="294">
        <f>(B21/C21-1)*100</f>
        <v>9.0905380031022887</v>
      </c>
      <c r="E21" s="134"/>
      <c r="F21" s="134"/>
      <c r="G21" s="135"/>
    </row>
    <row r="22" spans="1:7">
      <c r="A22" s="177" t="s">
        <v>298</v>
      </c>
      <c r="B22" s="155">
        <v>237.4</v>
      </c>
      <c r="C22" s="293">
        <v>236.9</v>
      </c>
      <c r="D22" s="295" t="s">
        <v>325</v>
      </c>
      <c r="E22" s="35"/>
      <c r="F22" s="35"/>
      <c r="G22" s="136"/>
    </row>
    <row r="23" spans="1:7" ht="25.5">
      <c r="A23" s="177" t="s">
        <v>297</v>
      </c>
      <c r="B23" s="155">
        <v>267.3</v>
      </c>
      <c r="C23" s="293">
        <v>269.5</v>
      </c>
      <c r="D23" s="295" t="s">
        <v>620</v>
      </c>
      <c r="E23" s="35"/>
      <c r="F23" s="35"/>
      <c r="G23" s="136"/>
    </row>
    <row r="24" spans="1:7">
      <c r="A24" s="177" t="s">
        <v>299</v>
      </c>
      <c r="B24" s="177">
        <v>177908</v>
      </c>
      <c r="C24" s="177">
        <v>163641</v>
      </c>
      <c r="D24" s="292">
        <f>(B24/C24-1)*100</f>
        <v>8.7184751987582576</v>
      </c>
    </row>
    <row r="25" spans="1:7">
      <c r="A25" s="177" t="s">
        <v>300</v>
      </c>
      <c r="B25" s="293">
        <v>19.2</v>
      </c>
      <c r="C25" s="293">
        <v>19.399999999999999</v>
      </c>
      <c r="D25" s="295" t="s">
        <v>196</v>
      </c>
    </row>
    <row r="26" spans="1:7" ht="25.5">
      <c r="A26" s="177" t="s">
        <v>301</v>
      </c>
      <c r="B26" s="177">
        <v>148501</v>
      </c>
      <c r="C26" s="177">
        <v>130984</v>
      </c>
      <c r="D26" s="292">
        <f>(B26/C26-1)*100</f>
        <v>13.373389116227941</v>
      </c>
    </row>
    <row r="27" spans="1:7" ht="25.5">
      <c r="A27" s="177" t="s">
        <v>302</v>
      </c>
      <c r="B27" s="293">
        <v>21.7</v>
      </c>
      <c r="C27" s="293">
        <v>21.1</v>
      </c>
      <c r="D27" s="295" t="s">
        <v>195</v>
      </c>
    </row>
    <row r="28" spans="1:7" ht="25.5">
      <c r="A28" s="177" t="s">
        <v>615</v>
      </c>
      <c r="B28" s="373">
        <v>17740</v>
      </c>
      <c r="C28" s="373">
        <v>3197</v>
      </c>
      <c r="D28" s="287">
        <f t="shared" ref="D28" si="0">(B28/C28-1)*100</f>
        <v>454.89521426337188</v>
      </c>
    </row>
    <row r="29" spans="1:7" s="16" customFormat="1" ht="25.5">
      <c r="A29" s="177" t="s">
        <v>623</v>
      </c>
      <c r="B29" s="201">
        <v>124554</v>
      </c>
      <c r="C29" s="366">
        <v>108501</v>
      </c>
      <c r="D29" s="398">
        <f>(B29/C29-1)*100</f>
        <v>14.795255343268732</v>
      </c>
      <c r="F29" s="395"/>
    </row>
    <row r="30" spans="1:7" s="16" customFormat="1" ht="25.5">
      <c r="A30" s="177" t="s">
        <v>624</v>
      </c>
      <c r="B30" s="396">
        <v>97.9</v>
      </c>
      <c r="C30" s="396">
        <v>99.4</v>
      </c>
      <c r="D30" s="284" t="s">
        <v>621</v>
      </c>
      <c r="E30" s="397"/>
      <c r="F30" s="395"/>
    </row>
    <row r="31" spans="1:7">
      <c r="A31" s="177"/>
      <c r="B31" s="295"/>
      <c r="C31" s="295"/>
      <c r="D31" s="295"/>
    </row>
    <row r="32" spans="1:7">
      <c r="A32" s="177"/>
      <c r="B32" s="296" t="s">
        <v>194</v>
      </c>
      <c r="C32" s="296" t="s">
        <v>193</v>
      </c>
      <c r="D32" s="290"/>
    </row>
    <row r="33" spans="1:9">
      <c r="A33" s="297" t="s">
        <v>530</v>
      </c>
      <c r="B33" s="297"/>
      <c r="C33" s="177"/>
      <c r="D33" s="290"/>
    </row>
    <row r="34" spans="1:9">
      <c r="A34" s="177" t="s">
        <v>192</v>
      </c>
      <c r="B34" s="201">
        <v>40571</v>
      </c>
      <c r="C34" s="201">
        <v>37367</v>
      </c>
      <c r="D34" s="291">
        <f>(B34-C34)/C34*100</f>
        <v>8.5744105761768399</v>
      </c>
    </row>
    <row r="35" spans="1:9">
      <c r="A35" s="177" t="s">
        <v>191</v>
      </c>
      <c r="B35" s="177">
        <v>2804</v>
      </c>
      <c r="C35" s="177">
        <v>2284</v>
      </c>
      <c r="D35" s="291">
        <f t="shared" ref="D35:D40" si="1">(B35-C35)/C35*100</f>
        <v>22.76707530647986</v>
      </c>
    </row>
    <row r="36" spans="1:9">
      <c r="A36" s="177" t="s">
        <v>190</v>
      </c>
      <c r="B36" s="201">
        <v>43375</v>
      </c>
      <c r="C36" s="201">
        <v>39651</v>
      </c>
      <c r="D36" s="291">
        <f t="shared" si="1"/>
        <v>9.3919447176615982</v>
      </c>
    </row>
    <row r="37" spans="1:9">
      <c r="A37" s="177" t="s">
        <v>83</v>
      </c>
      <c r="B37" s="298" t="s">
        <v>83</v>
      </c>
      <c r="C37" s="177" t="s">
        <v>83</v>
      </c>
      <c r="D37" s="291"/>
    </row>
    <row r="38" spans="1:9">
      <c r="A38" s="297" t="s">
        <v>189</v>
      </c>
      <c r="B38" s="297"/>
      <c r="C38" s="177"/>
      <c r="D38" s="291"/>
    </row>
    <row r="39" spans="1:9">
      <c r="A39" s="177" t="s">
        <v>188</v>
      </c>
      <c r="B39" s="177">
        <v>7658</v>
      </c>
      <c r="C39" s="177">
        <v>7538</v>
      </c>
      <c r="D39" s="291">
        <f t="shared" si="1"/>
        <v>1.5919342000530645</v>
      </c>
    </row>
    <row r="40" spans="1:9">
      <c r="A40" s="177" t="s">
        <v>187</v>
      </c>
      <c r="B40" s="177">
        <v>141369</v>
      </c>
      <c r="C40" s="177">
        <v>74543</v>
      </c>
      <c r="D40" s="291">
        <f t="shared" si="1"/>
        <v>89.647585957098585</v>
      </c>
    </row>
    <row r="41" spans="1:9" ht="14.25">
      <c r="A41" s="115" t="s">
        <v>83</v>
      </c>
      <c r="B41" s="115" t="s">
        <v>83</v>
      </c>
      <c r="C41" s="115" t="s">
        <v>83</v>
      </c>
    </row>
    <row r="44" spans="1:9" s="14" customFormat="1" ht="15">
      <c r="A44" s="96" t="s">
        <v>314</v>
      </c>
      <c r="B44" s="97"/>
      <c r="C44" s="98"/>
      <c r="D44" s="98"/>
      <c r="E44" s="98"/>
      <c r="F44" s="98"/>
      <c r="G44" s="99"/>
      <c r="H44" s="99"/>
      <c r="I44" s="99"/>
    </row>
  </sheetData>
  <phoneticPr fontId="1" type="noConversion"/>
  <pageMargins left="0.7" right="0.7" top="0.75" bottom="0.75" header="0.3" footer="0.3"/>
  <pageSetup paperSize="9" orientation="portrait" horizontalDpi="0"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5"/>
  <sheetViews>
    <sheetView workbookViewId="0">
      <pane xSplit="1" ySplit="4" topLeftCell="B5" activePane="bottomRight" state="frozen"/>
      <selection activeCell="A20" sqref="A20"/>
      <selection pane="topRight" activeCell="A20" sqref="A20"/>
      <selection pane="bottomLeft" activeCell="A20" sqref="A20"/>
      <selection pane="bottomRight" activeCell="A11" sqref="A11"/>
    </sheetView>
  </sheetViews>
  <sheetFormatPr defaultColWidth="9" defaultRowHeight="12.75"/>
  <cols>
    <col min="1" max="1" width="40.5" style="404" bestFit="1" customWidth="1"/>
    <col min="2" max="3" width="14.375" style="404" customWidth="1"/>
    <col min="4" max="4" width="12.75" style="404" customWidth="1"/>
    <col min="5" max="16384" width="9" style="404"/>
  </cols>
  <sheetData>
    <row r="1" spans="1:7" s="401" customFormat="1" ht="23.25">
      <c r="A1" s="399" t="s">
        <v>80</v>
      </c>
      <c r="B1" s="400"/>
      <c r="F1" s="437"/>
    </row>
    <row r="2" spans="1:7" s="401" customFormat="1" ht="31.5" customHeight="1">
      <c r="A2" s="402"/>
      <c r="B2" s="400"/>
    </row>
    <row r="3" spans="1:7">
      <c r="A3" s="403" t="s">
        <v>653</v>
      </c>
    </row>
    <row r="4" spans="1:7" ht="38.25">
      <c r="A4" s="405" t="s">
        <v>211</v>
      </c>
      <c r="B4" s="406" t="s">
        <v>210</v>
      </c>
      <c r="C4" s="406" t="s">
        <v>209</v>
      </c>
      <c r="D4" s="406" t="s">
        <v>197</v>
      </c>
    </row>
    <row r="5" spans="1:7">
      <c r="A5" s="407" t="s">
        <v>533</v>
      </c>
      <c r="B5" s="404">
        <v>22156</v>
      </c>
      <c r="C5" s="404">
        <v>21382</v>
      </c>
      <c r="D5" s="408">
        <f>(B5/C5-1)*100</f>
        <v>3.6198671780001801</v>
      </c>
    </row>
    <row r="6" spans="1:7">
      <c r="A6" s="407" t="s">
        <v>114</v>
      </c>
      <c r="B6" s="404">
        <v>2955552</v>
      </c>
      <c r="C6" s="404">
        <v>2511811</v>
      </c>
      <c r="D6" s="408">
        <f>(B6/C6-1)*100</f>
        <v>17.666177909086311</v>
      </c>
    </row>
    <row r="7" spans="1:7">
      <c r="A7" s="407" t="s">
        <v>115</v>
      </c>
      <c r="B7" s="404">
        <v>2754930</v>
      </c>
      <c r="C7" s="404">
        <v>2351453</v>
      </c>
      <c r="D7" s="408">
        <f>(B7/C7-1)*100</f>
        <v>17.158624901284437</v>
      </c>
    </row>
    <row r="8" spans="1:7">
      <c r="A8" s="407" t="s">
        <v>208</v>
      </c>
      <c r="B8" s="404">
        <v>200622</v>
      </c>
      <c r="C8" s="404">
        <v>160358</v>
      </c>
      <c r="D8" s="408">
        <f>(B8/C8-1)*100</f>
        <v>25.108819017448457</v>
      </c>
    </row>
    <row r="9" spans="1:7">
      <c r="A9" s="407"/>
      <c r="D9" s="408"/>
    </row>
    <row r="10" spans="1:7" s="412" customFormat="1">
      <c r="A10" s="409" t="s">
        <v>630</v>
      </c>
      <c r="B10" s="410"/>
      <c r="C10" s="410"/>
      <c r="D10" s="411"/>
      <c r="E10" s="410"/>
      <c r="F10" s="410"/>
      <c r="G10" s="410"/>
    </row>
    <row r="11" spans="1:7" s="16" customFormat="1">
      <c r="A11" s="199" t="s">
        <v>631</v>
      </c>
      <c r="B11" s="443">
        <v>22599</v>
      </c>
      <c r="C11" s="443">
        <v>21865</v>
      </c>
      <c r="D11" s="444">
        <f t="shared" ref="D11" si="0">(B11/C11-1)*100</f>
        <v>3.356963183169448</v>
      </c>
      <c r="E11" s="410"/>
      <c r="F11" s="412"/>
    </row>
    <row r="12" spans="1:7">
      <c r="A12" s="413" t="s">
        <v>121</v>
      </c>
      <c r="B12" s="414">
        <v>76411</v>
      </c>
      <c r="C12" s="414">
        <v>68461</v>
      </c>
      <c r="D12" s="411">
        <f>(B12/C12-1)*100</f>
        <v>11.612450884445158</v>
      </c>
      <c r="E12" s="414"/>
      <c r="F12" s="414"/>
      <c r="G12" s="414"/>
    </row>
    <row r="13" spans="1:7">
      <c r="A13" s="413" t="s">
        <v>122</v>
      </c>
      <c r="B13" s="415">
        <v>2.6</v>
      </c>
      <c r="C13" s="416">
        <v>2.62</v>
      </c>
      <c r="D13" s="417" t="s">
        <v>322</v>
      </c>
      <c r="E13" s="414"/>
      <c r="F13" s="414"/>
      <c r="G13" s="414"/>
    </row>
    <row r="14" spans="1:7">
      <c r="A14" s="413" t="s">
        <v>123</v>
      </c>
      <c r="B14" s="415">
        <v>2.75</v>
      </c>
      <c r="C14" s="416">
        <v>2.81</v>
      </c>
      <c r="D14" s="417" t="s">
        <v>323</v>
      </c>
      <c r="E14" s="414"/>
      <c r="F14" s="414"/>
      <c r="G14" s="414"/>
    </row>
    <row r="15" spans="1:7">
      <c r="A15" s="413" t="s">
        <v>632</v>
      </c>
      <c r="B15" s="414">
        <v>31304</v>
      </c>
      <c r="C15" s="414">
        <f>96163-68461</f>
        <v>27702</v>
      </c>
      <c r="D15" s="411">
        <v>13</v>
      </c>
      <c r="E15" s="414"/>
      <c r="F15" s="414"/>
      <c r="G15" s="414"/>
    </row>
    <row r="16" spans="1:7">
      <c r="A16" s="413" t="s">
        <v>633</v>
      </c>
      <c r="B16" s="445">
        <f>B15/(B12+B15)</f>
        <v>0.29061876247504992</v>
      </c>
      <c r="C16" s="445">
        <f>C15/(C12+C15)</f>
        <v>0.28807337541466055</v>
      </c>
      <c r="D16" s="417" t="s">
        <v>637</v>
      </c>
      <c r="E16" s="450"/>
      <c r="F16" s="414"/>
      <c r="G16" s="414"/>
    </row>
    <row r="17" spans="1:7">
      <c r="A17" s="413" t="s">
        <v>534</v>
      </c>
      <c r="B17" s="418">
        <v>25.97</v>
      </c>
      <c r="C17" s="419">
        <v>31.31</v>
      </c>
      <c r="D17" s="420" t="s">
        <v>636</v>
      </c>
      <c r="E17" s="414"/>
      <c r="F17" s="414"/>
      <c r="G17" s="414"/>
    </row>
    <row r="18" spans="1:7">
      <c r="A18" s="413" t="s">
        <v>124</v>
      </c>
      <c r="B18" s="414">
        <v>1921835</v>
      </c>
      <c r="C18" s="413">
        <v>1733921</v>
      </c>
      <c r="D18" s="411">
        <f>(B18/C18-1)*100</f>
        <v>10.837517972272103</v>
      </c>
      <c r="E18" s="414"/>
      <c r="F18" s="414"/>
      <c r="G18" s="414"/>
    </row>
    <row r="19" spans="1:7">
      <c r="A19" s="413" t="s">
        <v>125</v>
      </c>
      <c r="B19" s="414">
        <v>1475801</v>
      </c>
      <c r="C19" s="413">
        <v>1216138</v>
      </c>
      <c r="D19" s="411">
        <f>(B19/C19-1)*100</f>
        <v>21.351442023849266</v>
      </c>
      <c r="E19" s="414"/>
      <c r="F19" s="414"/>
      <c r="G19" s="414"/>
    </row>
    <row r="20" spans="1:7">
      <c r="A20" s="413" t="s">
        <v>635</v>
      </c>
      <c r="B20" s="446">
        <v>8.36</v>
      </c>
      <c r="C20" s="447">
        <v>9.0299999999999994</v>
      </c>
      <c r="D20" s="448" t="s">
        <v>638</v>
      </c>
      <c r="E20" s="414"/>
      <c r="F20" s="414"/>
      <c r="G20" s="414"/>
    </row>
    <row r="21" spans="1:7">
      <c r="A21" s="413" t="s">
        <v>634</v>
      </c>
      <c r="B21" s="418">
        <v>11.51</v>
      </c>
      <c r="C21" s="419">
        <v>10.94</v>
      </c>
      <c r="D21" s="420" t="s">
        <v>531</v>
      </c>
      <c r="E21" s="414"/>
      <c r="F21" s="414"/>
      <c r="G21" s="414"/>
    </row>
    <row r="22" spans="1:7">
      <c r="A22" s="413" t="s">
        <v>126</v>
      </c>
      <c r="B22" s="418">
        <v>1.74</v>
      </c>
      <c r="C22" s="419">
        <v>1.45</v>
      </c>
      <c r="D22" s="420" t="s">
        <v>532</v>
      </c>
      <c r="E22" s="414"/>
      <c r="F22" s="414"/>
      <c r="G22" s="414"/>
    </row>
    <row r="23" spans="1:7">
      <c r="A23" s="413" t="s">
        <v>127</v>
      </c>
      <c r="B23" s="418">
        <v>155.37</v>
      </c>
      <c r="C23" s="419">
        <v>165.86</v>
      </c>
      <c r="D23" s="420" t="s">
        <v>207</v>
      </c>
      <c r="E23" s="414"/>
      <c r="F23" s="414"/>
      <c r="G23" s="414"/>
    </row>
    <row r="24" spans="1:7">
      <c r="A24" s="414"/>
      <c r="B24" s="414"/>
      <c r="C24" s="414"/>
      <c r="D24" s="411"/>
      <c r="E24" s="414"/>
      <c r="F24" s="414"/>
      <c r="G24" s="414"/>
    </row>
    <row r="25" spans="1:7" s="412" customFormat="1" ht="38.25">
      <c r="A25" s="421"/>
      <c r="B25" s="422" t="s">
        <v>210</v>
      </c>
      <c r="C25" s="422" t="s">
        <v>209</v>
      </c>
      <c r="D25" s="423" t="s">
        <v>197</v>
      </c>
      <c r="E25" s="410"/>
      <c r="F25" s="410"/>
      <c r="G25" s="410"/>
    </row>
    <row r="26" spans="1:7" s="412" customFormat="1">
      <c r="A26" s="413" t="s">
        <v>625</v>
      </c>
      <c r="B26" s="414">
        <v>40473.199999999997</v>
      </c>
      <c r="C26" s="414">
        <v>31770</v>
      </c>
      <c r="D26" s="411">
        <f t="shared" ref="D26:D30" si="1">(B26/C26-1)*100</f>
        <v>27.394397230091272</v>
      </c>
      <c r="E26" s="410"/>
      <c r="F26" s="410"/>
      <c r="G26" s="410"/>
    </row>
    <row r="27" spans="1:7" s="412" customFormat="1" ht="25.5">
      <c r="A27" s="413" t="s">
        <v>626</v>
      </c>
      <c r="B27" s="414">
        <v>797600</v>
      </c>
      <c r="C27" s="414">
        <v>667448</v>
      </c>
      <c r="D27" s="411">
        <f t="shared" si="1"/>
        <v>19.499946063213926</v>
      </c>
      <c r="E27" s="410"/>
      <c r="F27" s="410"/>
      <c r="G27" s="438"/>
    </row>
    <row r="28" spans="1:7" s="412" customFormat="1" ht="25.5">
      <c r="A28" s="413" t="s">
        <v>627</v>
      </c>
      <c r="B28" s="414">
        <v>291300</v>
      </c>
      <c r="C28" s="414">
        <v>205141</v>
      </c>
      <c r="D28" s="411">
        <f t="shared" si="1"/>
        <v>41.999892756689292</v>
      </c>
      <c r="E28" s="410"/>
      <c r="F28" s="410"/>
      <c r="G28" s="410"/>
    </row>
    <row r="29" spans="1:7" s="412" customFormat="1">
      <c r="A29" s="413" t="s">
        <v>522</v>
      </c>
      <c r="B29" s="414">
        <v>1121100</v>
      </c>
      <c r="C29" s="414">
        <v>806900</v>
      </c>
      <c r="D29" s="411">
        <f t="shared" si="1"/>
        <v>38.939149832693019</v>
      </c>
      <c r="E29" s="410"/>
      <c r="F29" s="410"/>
      <c r="G29" s="410"/>
    </row>
    <row r="30" spans="1:7" s="412" customFormat="1">
      <c r="A30" s="413" t="s">
        <v>523</v>
      </c>
      <c r="B30" s="414">
        <v>9315</v>
      </c>
      <c r="C30" s="414">
        <f>B30/2.472</f>
        <v>3768.2038834951459</v>
      </c>
      <c r="D30" s="411">
        <f t="shared" si="1"/>
        <v>147.19999999999999</v>
      </c>
      <c r="E30" s="410"/>
      <c r="F30" s="410"/>
      <c r="G30" s="410"/>
    </row>
    <row r="31" spans="1:7">
      <c r="A31" s="414"/>
      <c r="B31" s="414"/>
      <c r="C31" s="414"/>
      <c r="D31" s="411"/>
      <c r="E31" s="414"/>
      <c r="F31" s="414"/>
      <c r="G31" s="414"/>
    </row>
    <row r="32" spans="1:7">
      <c r="E32" s="414"/>
      <c r="F32" s="414"/>
      <c r="G32" s="414"/>
    </row>
    <row r="33" spans="1:7">
      <c r="A33" s="409" t="s">
        <v>652</v>
      </c>
      <c r="B33" s="414"/>
      <c r="C33" s="414"/>
      <c r="D33" s="411"/>
      <c r="E33" s="414"/>
      <c r="F33" s="414"/>
      <c r="G33" s="414"/>
    </row>
    <row r="34" spans="1:7">
      <c r="A34" s="409" t="s">
        <v>313</v>
      </c>
      <c r="B34" s="409"/>
      <c r="C34" s="409"/>
      <c r="D34" s="424"/>
      <c r="E34" s="414"/>
      <c r="F34" s="414"/>
      <c r="G34" s="414"/>
    </row>
    <row r="35" spans="1:7" ht="38.25">
      <c r="A35" s="421" t="s">
        <v>230</v>
      </c>
      <c r="B35" s="422" t="s">
        <v>130</v>
      </c>
      <c r="C35" s="422" t="s">
        <v>229</v>
      </c>
      <c r="D35" s="423" t="s">
        <v>228</v>
      </c>
      <c r="E35" s="414"/>
      <c r="F35" s="414"/>
      <c r="G35" s="414"/>
    </row>
    <row r="36" spans="1:7">
      <c r="A36" s="413" t="s">
        <v>62</v>
      </c>
      <c r="B36" s="414">
        <v>2215</v>
      </c>
      <c r="C36" s="414">
        <v>2478</v>
      </c>
      <c r="D36" s="411">
        <f>(B36/C36-1)*100</f>
        <v>-10.613397901533494</v>
      </c>
      <c r="E36" s="414"/>
      <c r="F36" s="414"/>
      <c r="G36" s="414"/>
    </row>
    <row r="37" spans="1:7">
      <c r="A37" s="413" t="s">
        <v>114</v>
      </c>
      <c r="B37" s="414">
        <v>91079</v>
      </c>
      <c r="C37" s="414">
        <v>93753</v>
      </c>
      <c r="D37" s="411">
        <f>(B37/C37-1)*100</f>
        <v>-2.8521753970539576</v>
      </c>
      <c r="E37" s="414"/>
      <c r="F37" s="414"/>
      <c r="G37" s="414"/>
    </row>
    <row r="38" spans="1:7">
      <c r="A38" s="413" t="s">
        <v>115</v>
      </c>
      <c r="B38" s="414">
        <v>65430</v>
      </c>
      <c r="C38" s="414">
        <v>70198</v>
      </c>
      <c r="D38" s="411">
        <f>(B38/C38-1)*100</f>
        <v>-6.7922163024587645</v>
      </c>
      <c r="E38" s="414"/>
      <c r="F38" s="414"/>
      <c r="G38" s="414"/>
    </row>
    <row r="39" spans="1:7">
      <c r="A39" s="413" t="s">
        <v>227</v>
      </c>
      <c r="B39" s="414">
        <v>25649</v>
      </c>
      <c r="C39" s="414">
        <v>23555</v>
      </c>
      <c r="D39" s="411">
        <f>(B39/C39-1)*100</f>
        <v>8.8898323073657295</v>
      </c>
      <c r="E39" s="414"/>
      <c r="F39" s="414"/>
      <c r="G39" s="414"/>
    </row>
    <row r="40" spans="1:7">
      <c r="A40" s="414" t="s">
        <v>226</v>
      </c>
      <c r="B40" s="414">
        <v>10080</v>
      </c>
      <c r="C40" s="425">
        <f>B40/(1+D40/100)</f>
        <v>4228.1879194630865</v>
      </c>
      <c r="D40" s="411">
        <v>138.4</v>
      </c>
      <c r="E40" s="414"/>
      <c r="F40" s="414"/>
      <c r="G40" s="414"/>
    </row>
    <row r="41" spans="1:7">
      <c r="A41" s="414"/>
      <c r="B41" s="414"/>
      <c r="C41" s="414"/>
      <c r="D41" s="411"/>
      <c r="E41" s="414"/>
      <c r="F41" s="414"/>
      <c r="G41" s="414"/>
    </row>
    <row r="42" spans="1:7">
      <c r="A42" s="414"/>
      <c r="B42" s="414"/>
      <c r="C42" s="414"/>
      <c r="D42" s="411"/>
      <c r="E42" s="414"/>
      <c r="F42" s="414"/>
      <c r="G42" s="414"/>
    </row>
    <row r="43" spans="1:7">
      <c r="A43" s="409" t="s">
        <v>312</v>
      </c>
      <c r="B43" s="414"/>
      <c r="C43" s="414"/>
      <c r="D43" s="411"/>
      <c r="E43" s="414"/>
      <c r="F43" s="414"/>
      <c r="G43" s="414"/>
    </row>
    <row r="44" spans="1:7" ht="38.25">
      <c r="A44" s="421" t="s">
        <v>211</v>
      </c>
      <c r="B44" s="422" t="s">
        <v>210</v>
      </c>
      <c r="C44" s="422" t="s">
        <v>209</v>
      </c>
      <c r="D44" s="423" t="s">
        <v>197</v>
      </c>
      <c r="E44" s="414"/>
      <c r="F44" s="414"/>
      <c r="G44" s="414"/>
    </row>
    <row r="45" spans="1:7">
      <c r="A45" s="413" t="s">
        <v>62</v>
      </c>
      <c r="B45" s="413">
        <v>2322</v>
      </c>
      <c r="C45" s="413">
        <v>2888</v>
      </c>
      <c r="D45" s="411">
        <f>(B45/C45-1)*100</f>
        <v>-19.5983379501385</v>
      </c>
      <c r="E45" s="414"/>
      <c r="F45" s="414"/>
      <c r="G45" s="414"/>
    </row>
    <row r="46" spans="1:7">
      <c r="A46" s="413" t="s">
        <v>535</v>
      </c>
      <c r="B46" s="413">
        <v>27216</v>
      </c>
      <c r="C46" s="413">
        <v>32526</v>
      </c>
      <c r="D46" s="411">
        <f>(B46/C46-1)*100</f>
        <v>-16.325401217487546</v>
      </c>
      <c r="E46" s="414"/>
      <c r="F46" s="414"/>
      <c r="G46" s="414"/>
    </row>
    <row r="47" spans="1:7">
      <c r="A47" s="413" t="s">
        <v>115</v>
      </c>
      <c r="B47" s="413">
        <v>8312</v>
      </c>
      <c r="C47" s="413">
        <v>17943</v>
      </c>
      <c r="D47" s="411">
        <f>(B47/C47-1)*100</f>
        <v>-53.675528061082311</v>
      </c>
      <c r="E47" s="414"/>
      <c r="F47" s="414"/>
      <c r="G47" s="414"/>
    </row>
    <row r="48" spans="1:7">
      <c r="A48" s="413" t="s">
        <v>208</v>
      </c>
      <c r="B48" s="413">
        <v>18904</v>
      </c>
      <c r="C48" s="413">
        <v>14583</v>
      </c>
      <c r="D48" s="411">
        <f>(B48/C48-1)*100</f>
        <v>29.630391551806888</v>
      </c>
      <c r="E48" s="414"/>
      <c r="F48" s="414"/>
      <c r="G48" s="414"/>
    </row>
    <row r="49" spans="1:7">
      <c r="A49" s="414"/>
      <c r="B49" s="414"/>
      <c r="C49" s="414"/>
      <c r="D49" s="411"/>
      <c r="E49" s="414"/>
      <c r="F49" s="414"/>
      <c r="G49" s="414"/>
    </row>
    <row r="50" spans="1:7">
      <c r="A50" s="421"/>
      <c r="B50" s="426"/>
      <c r="C50" s="426"/>
      <c r="D50" s="411"/>
      <c r="E50" s="414"/>
      <c r="F50" s="414"/>
      <c r="G50" s="414"/>
    </row>
    <row r="51" spans="1:7">
      <c r="A51" s="409" t="s">
        <v>225</v>
      </c>
      <c r="B51" s="414"/>
      <c r="C51" s="414"/>
      <c r="D51" s="411"/>
      <c r="E51" s="414"/>
      <c r="F51" s="414"/>
      <c r="G51" s="414"/>
    </row>
    <row r="52" spans="1:7">
      <c r="A52" s="427" t="s">
        <v>211</v>
      </c>
      <c r="B52" s="428" t="s">
        <v>194</v>
      </c>
      <c r="C52" s="428" t="s">
        <v>193</v>
      </c>
      <c r="D52" s="411"/>
      <c r="E52" s="414"/>
      <c r="F52" s="414"/>
      <c r="G52" s="414"/>
    </row>
    <row r="53" spans="1:7">
      <c r="A53" s="427" t="s">
        <v>224</v>
      </c>
      <c r="B53" s="413"/>
      <c r="C53" s="413"/>
      <c r="D53" s="411"/>
      <c r="E53" s="414"/>
      <c r="F53" s="414"/>
      <c r="G53" s="414"/>
    </row>
    <row r="54" spans="1:7">
      <c r="A54" s="413" t="s">
        <v>223</v>
      </c>
      <c r="B54" s="413">
        <v>30129</v>
      </c>
      <c r="C54" s="413">
        <v>66688</v>
      </c>
      <c r="D54" s="411">
        <f>(B54/C54-1)*100</f>
        <v>-54.820957293666027</v>
      </c>
      <c r="E54" s="414"/>
      <c r="F54" s="414"/>
      <c r="G54" s="414"/>
    </row>
    <row r="55" spans="1:7">
      <c r="A55" s="413" t="s">
        <v>222</v>
      </c>
      <c r="B55" s="413">
        <v>48824</v>
      </c>
      <c r="C55" s="413">
        <v>33717</v>
      </c>
      <c r="D55" s="411">
        <f>(B55/C55-1)*100</f>
        <v>44.805291099445377</v>
      </c>
      <c r="E55" s="414"/>
      <c r="F55" s="414"/>
      <c r="G55" s="414"/>
    </row>
    <row r="56" spans="1:7">
      <c r="A56" s="413" t="s">
        <v>221</v>
      </c>
      <c r="B56" s="413">
        <v>62358</v>
      </c>
      <c r="C56" s="413">
        <v>71393</v>
      </c>
      <c r="D56" s="411">
        <f>(B56/C56-1)*100</f>
        <v>-12.6553023405656</v>
      </c>
      <c r="E56" s="414"/>
      <c r="F56" s="414"/>
      <c r="G56" s="414"/>
    </row>
    <row r="57" spans="1:7">
      <c r="A57" s="413" t="s">
        <v>220</v>
      </c>
      <c r="B57" s="413">
        <v>141311</v>
      </c>
      <c r="C57" s="413">
        <v>171798</v>
      </c>
      <c r="D57" s="411">
        <f>(B57/C57-1)*100</f>
        <v>-17.745841045879462</v>
      </c>
      <c r="E57" s="414"/>
      <c r="F57" s="414"/>
      <c r="G57" s="414"/>
    </row>
    <row r="58" spans="1:7">
      <c r="A58" s="429" t="s">
        <v>83</v>
      </c>
      <c r="B58" s="429" t="s">
        <v>83</v>
      </c>
      <c r="C58" s="429" t="s">
        <v>83</v>
      </c>
      <c r="D58" s="411"/>
      <c r="E58" s="414"/>
      <c r="F58" s="414"/>
      <c r="G58" s="414"/>
    </row>
    <row r="59" spans="1:7">
      <c r="A59" s="427" t="s">
        <v>219</v>
      </c>
      <c r="B59" s="413"/>
      <c r="C59" s="413"/>
      <c r="D59" s="411"/>
      <c r="E59" s="414"/>
      <c r="F59" s="414"/>
      <c r="G59" s="414"/>
    </row>
    <row r="60" spans="1:7">
      <c r="A60" s="413" t="s">
        <v>218</v>
      </c>
      <c r="B60" s="413">
        <v>18257</v>
      </c>
      <c r="C60" s="413">
        <v>29370</v>
      </c>
      <c r="D60" s="411">
        <f>(B60/C60-1)*100</f>
        <v>-37.837929860401772</v>
      </c>
      <c r="E60" s="414"/>
      <c r="F60" s="414"/>
      <c r="G60" s="414"/>
    </row>
    <row r="61" spans="1:7">
      <c r="A61" s="413" t="s">
        <v>217</v>
      </c>
      <c r="B61" s="413">
        <v>27163</v>
      </c>
      <c r="C61" s="413">
        <v>46611</v>
      </c>
      <c r="D61" s="411">
        <f>(B61/C61-1)*100</f>
        <v>-41.724056553174137</v>
      </c>
      <c r="E61" s="414"/>
      <c r="F61" s="414"/>
      <c r="G61" s="414"/>
    </row>
    <row r="62" spans="1:7">
      <c r="A62" s="413" t="s">
        <v>216</v>
      </c>
      <c r="B62" s="413">
        <v>86334</v>
      </c>
      <c r="C62" s="413">
        <v>67008</v>
      </c>
      <c r="D62" s="411">
        <f>(B62/C62-1)*100</f>
        <v>28.841332378223505</v>
      </c>
      <c r="E62" s="414"/>
      <c r="F62" s="414"/>
      <c r="G62" s="414"/>
    </row>
    <row r="63" spans="1:7">
      <c r="A63" s="413" t="s">
        <v>215</v>
      </c>
      <c r="B63" s="413">
        <v>13061</v>
      </c>
      <c r="C63" s="413">
        <v>19087</v>
      </c>
      <c r="D63" s="411">
        <f>(B63/C63-1)*100</f>
        <v>-31.571226489233506</v>
      </c>
      <c r="E63" s="414"/>
      <c r="F63" s="414"/>
      <c r="G63" s="414"/>
    </row>
    <row r="64" spans="1:7">
      <c r="A64" s="413" t="s">
        <v>214</v>
      </c>
      <c r="B64" s="413">
        <v>144815</v>
      </c>
      <c r="C64" s="413">
        <v>162076</v>
      </c>
      <c r="D64" s="411">
        <f>(B64/C64-1)*100</f>
        <v>-10.649942002517342</v>
      </c>
      <c r="E64" s="414"/>
      <c r="F64" s="414"/>
      <c r="G64" s="414"/>
    </row>
    <row r="65" spans="1:9">
      <c r="A65" s="429" t="s">
        <v>83</v>
      </c>
      <c r="B65" s="429" t="s">
        <v>83</v>
      </c>
      <c r="C65" s="429" t="s">
        <v>83</v>
      </c>
      <c r="D65" s="411"/>
      <c r="E65" s="414"/>
      <c r="F65" s="414"/>
      <c r="G65" s="414"/>
    </row>
    <row r="66" spans="1:9">
      <c r="A66" s="427" t="s">
        <v>213</v>
      </c>
      <c r="B66" s="413">
        <v>391095</v>
      </c>
      <c r="C66" s="413">
        <v>224561</v>
      </c>
      <c r="D66" s="411">
        <f>(B66/C66-1)*100</f>
        <v>74.159805130899841</v>
      </c>
      <c r="E66" s="414"/>
      <c r="F66" s="414"/>
      <c r="G66" s="414"/>
    </row>
    <row r="67" spans="1:9">
      <c r="A67" s="429" t="s">
        <v>83</v>
      </c>
      <c r="B67" s="429" t="s">
        <v>83</v>
      </c>
      <c r="C67" s="429" t="s">
        <v>83</v>
      </c>
      <c r="D67" s="411"/>
      <c r="E67" s="414"/>
      <c r="F67" s="414"/>
      <c r="G67" s="414"/>
    </row>
    <row r="68" spans="1:9">
      <c r="A68" s="413" t="s">
        <v>190</v>
      </c>
      <c r="B68" s="413">
        <v>677221</v>
      </c>
      <c r="C68" s="413">
        <v>558435</v>
      </c>
      <c r="D68" s="411">
        <f>(B68/C68-1)*100</f>
        <v>21.271231208645581</v>
      </c>
      <c r="E68" s="414"/>
      <c r="F68" s="414"/>
      <c r="G68" s="414"/>
    </row>
    <row r="69" spans="1:9">
      <c r="A69" s="414"/>
      <c r="B69" s="414"/>
      <c r="C69" s="414"/>
      <c r="D69" s="411"/>
      <c r="E69" s="414"/>
      <c r="F69" s="414"/>
      <c r="G69" s="414"/>
    </row>
    <row r="70" spans="1:9">
      <c r="A70" s="414" t="s">
        <v>212</v>
      </c>
      <c r="B70" s="411">
        <v>52.5</v>
      </c>
      <c r="C70" s="449">
        <f>B70/(1+D70/100)</f>
        <v>37.661406025824967</v>
      </c>
      <c r="D70" s="411">
        <v>39.4</v>
      </c>
      <c r="E70" s="414"/>
      <c r="F70" s="414"/>
      <c r="G70" s="414"/>
    </row>
    <row r="71" spans="1:9">
      <c r="A71" s="414"/>
      <c r="B71" s="414"/>
      <c r="C71" s="425"/>
      <c r="D71" s="411"/>
      <c r="E71" s="414"/>
      <c r="F71" s="414"/>
      <c r="G71" s="414"/>
    </row>
    <row r="72" spans="1:9">
      <c r="A72" s="414"/>
      <c r="B72" s="414"/>
      <c r="C72" s="414"/>
      <c r="D72" s="411"/>
      <c r="E72" s="414"/>
      <c r="F72" s="414"/>
      <c r="G72" s="414"/>
    </row>
    <row r="73" spans="1:9" s="412" customFormat="1">
      <c r="A73" s="409" t="s">
        <v>321</v>
      </c>
      <c r="B73" s="414"/>
      <c r="C73" s="414"/>
      <c r="D73" s="411"/>
      <c r="E73" s="414"/>
      <c r="F73" s="414"/>
      <c r="G73" s="414"/>
      <c r="H73" s="404"/>
      <c r="I73" s="404"/>
    </row>
    <row r="74" spans="1:9" s="412" customFormat="1" ht="38.25">
      <c r="A74" s="421" t="s">
        <v>211</v>
      </c>
      <c r="B74" s="422" t="s">
        <v>210</v>
      </c>
      <c r="C74" s="422" t="s">
        <v>209</v>
      </c>
      <c r="D74" s="423" t="s">
        <v>197</v>
      </c>
      <c r="E74" s="414"/>
      <c r="F74" s="414"/>
      <c r="G74" s="414"/>
      <c r="H74" s="404"/>
      <c r="I74" s="404"/>
    </row>
    <row r="75" spans="1:9" s="412" customFormat="1">
      <c r="A75" s="439" t="s">
        <v>628</v>
      </c>
      <c r="B75" s="374">
        <v>2221</v>
      </c>
      <c r="C75" s="374">
        <v>2362</v>
      </c>
      <c r="D75" s="436">
        <f>(B75/C75-1)*100</f>
        <v>-5.9695173581710392</v>
      </c>
      <c r="E75" s="414"/>
      <c r="F75" s="414"/>
      <c r="G75" s="414"/>
      <c r="H75" s="404"/>
      <c r="I75" s="404"/>
    </row>
    <row r="76" spans="1:9" s="440" customFormat="1">
      <c r="A76" s="410" t="s">
        <v>316</v>
      </c>
      <c r="B76" s="374">
        <v>2259435</v>
      </c>
      <c r="C76" s="374">
        <v>1966611</v>
      </c>
      <c r="D76" s="411">
        <f t="shared" ref="D76:D78" si="2">(B76/C76-1)*100</f>
        <v>14.889777388614212</v>
      </c>
      <c r="E76" s="414"/>
      <c r="F76" s="414"/>
      <c r="G76" s="414"/>
      <c r="H76" s="430"/>
      <c r="I76" s="430"/>
    </row>
    <row r="77" spans="1:9" s="430" customFormat="1">
      <c r="A77" s="410" t="s">
        <v>317</v>
      </c>
      <c r="B77" s="374">
        <v>280035</v>
      </c>
      <c r="C77" s="374">
        <v>245722</v>
      </c>
      <c r="D77" s="411">
        <f t="shared" si="2"/>
        <v>13.964154613750491</v>
      </c>
      <c r="E77" s="414"/>
      <c r="F77" s="414"/>
      <c r="G77" s="414"/>
    </row>
    <row r="78" spans="1:9" s="430" customFormat="1" ht="25.5">
      <c r="A78" s="199" t="s">
        <v>629</v>
      </c>
      <c r="B78" s="374">
        <v>2054</v>
      </c>
      <c r="C78" s="374">
        <v>1389</v>
      </c>
      <c r="D78" s="436">
        <f t="shared" si="2"/>
        <v>47.876169906407483</v>
      </c>
      <c r="E78" s="414"/>
      <c r="F78" s="414"/>
      <c r="G78" s="414"/>
    </row>
    <row r="79" spans="1:9" s="430" customFormat="1">
      <c r="A79" s="414"/>
      <c r="B79" s="414"/>
      <c r="C79" s="414"/>
      <c r="D79" s="411"/>
      <c r="E79" s="414"/>
      <c r="F79" s="414"/>
      <c r="G79" s="414"/>
    </row>
    <row r="80" spans="1:9" s="431" customFormat="1" ht="15">
      <c r="A80" s="409" t="s">
        <v>537</v>
      </c>
      <c r="B80" s="410"/>
      <c r="C80" s="410"/>
      <c r="D80" s="411"/>
      <c r="E80" s="414"/>
      <c r="F80" s="414"/>
      <c r="G80" s="414"/>
      <c r="H80" s="430"/>
      <c r="I80" s="430"/>
    </row>
    <row r="81" spans="1:4" s="430" customFormat="1" ht="38.25">
      <c r="A81" s="432" t="s">
        <v>211</v>
      </c>
      <c r="B81" s="433" t="s">
        <v>210</v>
      </c>
      <c r="C81" s="433" t="s">
        <v>209</v>
      </c>
      <c r="D81" s="434" t="s">
        <v>197</v>
      </c>
    </row>
    <row r="82" spans="1:4" s="430" customFormat="1">
      <c r="A82" s="441" t="s">
        <v>315</v>
      </c>
      <c r="B82" s="442">
        <v>6817</v>
      </c>
      <c r="C82" s="442">
        <v>4603</v>
      </c>
      <c r="D82" s="435">
        <f t="shared" ref="D82" si="3">(B82/C82-1)*100</f>
        <v>48.099065826634813</v>
      </c>
    </row>
    <row r="83" spans="1:4" s="430" customFormat="1">
      <c r="A83" s="441" t="s">
        <v>536</v>
      </c>
      <c r="B83" s="442">
        <v>1352</v>
      </c>
      <c r="C83" s="374">
        <v>648</v>
      </c>
      <c r="D83" s="435">
        <v>108.6</v>
      </c>
    </row>
    <row r="85" spans="1:4" ht="15">
      <c r="A85" s="348" t="s">
        <v>314</v>
      </c>
      <c r="B85" s="349"/>
      <c r="C85" s="350"/>
      <c r="D85" s="350"/>
    </row>
  </sheetData>
  <phoneticPr fontId="1" type="noConversion"/>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S57"/>
  <sheetViews>
    <sheetView zoomScaleNormal="100" workbookViewId="0">
      <pane ySplit="4" topLeftCell="A5" activePane="bottomLeft" state="frozen"/>
      <selection activeCell="A20" sqref="A20"/>
      <selection pane="bottomLeft" activeCell="B5" sqref="B5"/>
    </sheetView>
  </sheetViews>
  <sheetFormatPr defaultColWidth="9" defaultRowHeight="14.25"/>
  <cols>
    <col min="1" max="1" width="50.75" style="355" customWidth="1"/>
    <col min="2" max="2" width="13.375" style="355" customWidth="1"/>
    <col min="3" max="3" width="13.125" style="355" customWidth="1"/>
    <col min="4" max="4" width="12" style="355" customWidth="1"/>
    <col min="5" max="16384" width="9" style="38"/>
  </cols>
  <sheetData>
    <row r="1" spans="1:7" s="14" customFormat="1" ht="23.25">
      <c r="A1" s="283" t="s">
        <v>80</v>
      </c>
      <c r="B1" s="353"/>
      <c r="C1" s="354"/>
      <c r="D1" s="354"/>
      <c r="E1" s="13"/>
      <c r="F1" s="394"/>
      <c r="G1" s="13"/>
    </row>
    <row r="3" spans="1:7">
      <c r="A3" s="361" t="s">
        <v>649</v>
      </c>
      <c r="B3" s="194"/>
      <c r="C3" s="194"/>
      <c r="D3" s="194"/>
    </row>
    <row r="4" spans="1:7" ht="25.5">
      <c r="A4" s="359"/>
      <c r="B4" s="195" t="s">
        <v>257</v>
      </c>
      <c r="C4" s="195" t="s">
        <v>256</v>
      </c>
      <c r="D4" s="360" t="s">
        <v>255</v>
      </c>
    </row>
    <row r="5" spans="1:7">
      <c r="A5" s="361" t="s">
        <v>254</v>
      </c>
      <c r="B5" s="194"/>
      <c r="C5" s="194"/>
      <c r="D5" s="194"/>
    </row>
    <row r="6" spans="1:7">
      <c r="A6" s="361" t="s">
        <v>253</v>
      </c>
      <c r="B6" s="194"/>
      <c r="C6" s="194"/>
      <c r="D6" s="194"/>
      <c r="E6" s="47"/>
    </row>
    <row r="7" spans="1:7">
      <c r="A7" s="361" t="s">
        <v>252</v>
      </c>
      <c r="B7" s="362"/>
      <c r="C7" s="362"/>
      <c r="D7" s="362"/>
      <c r="E7" s="47"/>
    </row>
    <row r="8" spans="1:7">
      <c r="A8" s="155" t="s">
        <v>251</v>
      </c>
      <c r="B8" s="363">
        <v>28380</v>
      </c>
      <c r="C8" s="363">
        <v>18310</v>
      </c>
      <c r="D8" s="364">
        <f>(B8/C8-1)*100</f>
        <v>54.997269251774995</v>
      </c>
      <c r="E8" s="47"/>
    </row>
    <row r="9" spans="1:7">
      <c r="A9" s="155" t="s">
        <v>250</v>
      </c>
      <c r="B9" s="363">
        <v>8130</v>
      </c>
      <c r="C9" s="363">
        <v>3680</v>
      </c>
      <c r="D9" s="364">
        <f>(B9/C9-1)*100</f>
        <v>120.92391304347827</v>
      </c>
      <c r="E9" s="47"/>
    </row>
    <row r="10" spans="1:7" s="16" customFormat="1" ht="12.75">
      <c r="A10" s="155" t="s">
        <v>654</v>
      </c>
      <c r="B10" s="363">
        <v>4450</v>
      </c>
      <c r="C10" s="363">
        <v>3340</v>
      </c>
      <c r="D10" s="364">
        <f>(B10/C10-1)*100</f>
        <v>33.233532934131738</v>
      </c>
      <c r="E10" s="47"/>
    </row>
    <row r="11" spans="1:7">
      <c r="A11" s="155" t="s">
        <v>655</v>
      </c>
      <c r="B11" s="363">
        <v>7400</v>
      </c>
      <c r="C11" s="363">
        <v>3630</v>
      </c>
      <c r="D11" s="364">
        <f>(B11/C11-1)*100</f>
        <v>103.85674931129478</v>
      </c>
      <c r="E11" s="47"/>
    </row>
    <row r="12" spans="1:7">
      <c r="A12" s="316" t="s">
        <v>242</v>
      </c>
      <c r="B12" s="365"/>
      <c r="C12" s="365"/>
      <c r="D12" s="365"/>
      <c r="E12" s="33"/>
    </row>
    <row r="13" spans="1:7">
      <c r="A13" s="155" t="s">
        <v>249</v>
      </c>
      <c r="B13" s="363">
        <v>3770</v>
      </c>
      <c r="C13" s="363">
        <v>1240</v>
      </c>
      <c r="D13" s="364">
        <f>(B13/C13-1)*100</f>
        <v>204.03225806451616</v>
      </c>
      <c r="E13" s="49"/>
    </row>
    <row r="14" spans="1:7">
      <c r="A14" s="155"/>
      <c r="B14" s="200"/>
      <c r="C14" s="200"/>
      <c r="D14" s="200"/>
      <c r="E14" s="47"/>
    </row>
    <row r="15" spans="1:7">
      <c r="A15" s="361" t="s">
        <v>248</v>
      </c>
      <c r="B15" s="284"/>
      <c r="C15" s="284"/>
      <c r="D15" s="284"/>
    </row>
    <row r="16" spans="1:7">
      <c r="A16" s="155" t="s">
        <v>641</v>
      </c>
      <c r="B16" s="365"/>
      <c r="C16" s="365"/>
      <c r="D16" s="284"/>
    </row>
    <row r="17" spans="1:149">
      <c r="A17" s="194" t="s">
        <v>247</v>
      </c>
      <c r="B17" s="372">
        <v>1535163</v>
      </c>
      <c r="C17" s="352">
        <v>646492</v>
      </c>
      <c r="D17" s="364">
        <f>(B17/C17-1)*100</f>
        <v>137.46047901598163</v>
      </c>
    </row>
    <row r="18" spans="1:149">
      <c r="A18" s="194" t="s">
        <v>246</v>
      </c>
      <c r="B18" s="363">
        <v>4199925</v>
      </c>
      <c r="C18" s="352">
        <v>878780</v>
      </c>
      <c r="D18" s="364">
        <f>(B18/C18-1)*100</f>
        <v>377.9267848608298</v>
      </c>
    </row>
    <row r="19" spans="1:149">
      <c r="A19" s="361" t="s">
        <v>242</v>
      </c>
      <c r="B19" s="365"/>
      <c r="C19" s="365"/>
      <c r="D19" s="284"/>
    </row>
    <row r="20" spans="1:149">
      <c r="A20" s="194" t="s">
        <v>245</v>
      </c>
      <c r="B20" s="366">
        <v>172919</v>
      </c>
      <c r="C20" s="366">
        <v>48343</v>
      </c>
      <c r="D20" s="364">
        <f>(B20/C20-1)*100</f>
        <v>257.69190989388329</v>
      </c>
      <c r="ES20" s="32" t="s">
        <v>128</v>
      </c>
    </row>
    <row r="21" spans="1:149">
      <c r="A21" s="361"/>
      <c r="B21" s="284"/>
      <c r="C21" s="284"/>
      <c r="D21" s="284"/>
    </row>
    <row r="22" spans="1:149">
      <c r="A22" s="361" t="s">
        <v>244</v>
      </c>
      <c r="B22" s="284"/>
      <c r="C22" s="284"/>
      <c r="D22" s="284"/>
    </row>
    <row r="23" spans="1:149">
      <c r="A23" s="155" t="s">
        <v>641</v>
      </c>
      <c r="B23" s="200"/>
      <c r="C23" s="367"/>
      <c r="D23" s="200"/>
    </row>
    <row r="24" spans="1:149">
      <c r="A24" s="155" t="s">
        <v>243</v>
      </c>
      <c r="B24" s="352">
        <v>438379</v>
      </c>
      <c r="C24" s="367">
        <v>250977</v>
      </c>
      <c r="D24" s="364">
        <f>(B24/C24-1)*100</f>
        <v>74.668993573116268</v>
      </c>
    </row>
    <row r="25" spans="1:149">
      <c r="A25" s="155" t="s">
        <v>242</v>
      </c>
      <c r="B25" s="200"/>
      <c r="C25" s="367"/>
      <c r="D25" s="200"/>
    </row>
    <row r="26" spans="1:149">
      <c r="A26" s="155" t="s">
        <v>241</v>
      </c>
      <c r="B26" s="352">
        <v>146640</v>
      </c>
      <c r="C26" s="367">
        <v>41796</v>
      </c>
      <c r="D26" s="364">
        <f>(B26/C26-1)*100</f>
        <v>250.84697100200975</v>
      </c>
    </row>
    <row r="27" spans="1:149" s="16" customFormat="1" ht="15">
      <c r="A27" s="194" t="s">
        <v>471</v>
      </c>
      <c r="B27" s="373">
        <v>271997</v>
      </c>
      <c r="C27" s="374">
        <v>99078</v>
      </c>
      <c r="D27" s="364">
        <f>(B27/C27-1)*100</f>
        <v>174.52814953874727</v>
      </c>
      <c r="E27" s="47"/>
      <c r="F27" s="452"/>
    </row>
    <row r="28" spans="1:149" s="16" customFormat="1" ht="12.75">
      <c r="A28" s="375" t="s">
        <v>470</v>
      </c>
      <c r="B28" s="373">
        <v>175364</v>
      </c>
      <c r="C28" s="374">
        <v>54110</v>
      </c>
      <c r="D28" s="364">
        <f>(B28/C28-1)*100</f>
        <v>224.08796895213453</v>
      </c>
      <c r="E28" s="47"/>
    </row>
    <row r="29" spans="1:149" s="16" customFormat="1" ht="12.75">
      <c r="A29" s="375" t="s">
        <v>469</v>
      </c>
      <c r="B29" s="373">
        <v>96633</v>
      </c>
      <c r="C29" s="374">
        <v>44968</v>
      </c>
      <c r="D29" s="364">
        <f>(B29/C29-1)*100</f>
        <v>114.89281266678529</v>
      </c>
      <c r="E29" s="47"/>
    </row>
    <row r="30" spans="1:149">
      <c r="A30" s="194"/>
      <c r="B30" s="284"/>
      <c r="C30" s="284"/>
      <c r="D30" s="284"/>
    </row>
    <row r="31" spans="1:149">
      <c r="A31" s="194"/>
      <c r="B31" s="284"/>
      <c r="C31" s="284"/>
      <c r="D31" s="284"/>
    </row>
    <row r="32" spans="1:149">
      <c r="A32" s="361" t="s">
        <v>240</v>
      </c>
      <c r="B32" s="284"/>
      <c r="C32" s="284"/>
      <c r="D32" s="284"/>
    </row>
    <row r="33" spans="1:6">
      <c r="A33" s="155" t="s">
        <v>239</v>
      </c>
      <c r="B33" s="363">
        <v>131500</v>
      </c>
      <c r="C33" s="352">
        <v>30257.7</v>
      </c>
      <c r="D33" s="364">
        <f>(B33/C33-1)*100</f>
        <v>334.60011831699035</v>
      </c>
    </row>
    <row r="34" spans="1:6">
      <c r="A34" s="155" t="s">
        <v>238</v>
      </c>
      <c r="B34" s="363">
        <v>26253.3</v>
      </c>
      <c r="C34" s="352">
        <v>9198.2000000000007</v>
      </c>
      <c r="D34" s="364">
        <f>(B34/C34-1)*100</f>
        <v>185.41779913461326</v>
      </c>
    </row>
    <row r="35" spans="1:6">
      <c r="A35" s="155" t="s">
        <v>237</v>
      </c>
      <c r="B35" s="367">
        <v>439.9</v>
      </c>
      <c r="C35" s="352">
        <v>120.1</v>
      </c>
      <c r="D35" s="364">
        <f>(B35/C35-1)*100</f>
        <v>266.27810158201498</v>
      </c>
    </row>
    <row r="36" spans="1:6" s="16" customFormat="1" ht="12.75">
      <c r="A36" s="155"/>
      <c r="B36" s="284"/>
      <c r="C36" s="284"/>
      <c r="D36" s="284"/>
    </row>
    <row r="37" spans="1:6">
      <c r="A37" s="194"/>
      <c r="B37" s="284"/>
      <c r="C37" s="284"/>
      <c r="D37" s="284"/>
    </row>
    <row r="38" spans="1:6">
      <c r="A38" s="361" t="s">
        <v>647</v>
      </c>
      <c r="B38" s="284"/>
      <c r="C38" s="284"/>
      <c r="D38" s="284"/>
    </row>
    <row r="39" spans="1:6">
      <c r="A39" s="194" t="s">
        <v>642</v>
      </c>
      <c r="B39" s="366">
        <v>76812</v>
      </c>
      <c r="C39" s="368" t="s">
        <v>648</v>
      </c>
      <c r="D39" s="284" t="s">
        <v>564</v>
      </c>
    </row>
    <row r="40" spans="1:6">
      <c r="A40" s="194" t="s">
        <v>236</v>
      </c>
      <c r="B40" s="366">
        <v>6560</v>
      </c>
      <c r="C40" s="451" t="s">
        <v>640</v>
      </c>
      <c r="D40" s="284" t="s">
        <v>564</v>
      </c>
    </row>
    <row r="41" spans="1:6">
      <c r="A41" s="194" t="s">
        <v>235</v>
      </c>
      <c r="B41" s="366">
        <v>20682.5</v>
      </c>
      <c r="C41" s="451" t="s">
        <v>640</v>
      </c>
      <c r="D41" s="284" t="s">
        <v>564</v>
      </c>
    </row>
    <row r="42" spans="1:6">
      <c r="A42" s="194" t="s">
        <v>234</v>
      </c>
      <c r="B42" s="368">
        <v>28039.13</v>
      </c>
      <c r="C42" s="368">
        <v>15940.38</v>
      </c>
      <c r="D42" s="364">
        <f>(B42/C42-1)*100</f>
        <v>75.900009911934347</v>
      </c>
    </row>
    <row r="43" spans="1:6">
      <c r="A43" s="194" t="s">
        <v>233</v>
      </c>
      <c r="B43" s="368">
        <v>20828.759999999998</v>
      </c>
      <c r="C43" s="368">
        <v>10643.21</v>
      </c>
      <c r="D43" s="364">
        <f>(B43/C43-1)*100</f>
        <v>95.699981490546548</v>
      </c>
    </row>
    <row r="44" spans="1:6">
      <c r="A44" s="194" t="s">
        <v>232</v>
      </c>
      <c r="B44" s="368">
        <v>142.44999999999999</v>
      </c>
      <c r="C44" s="368">
        <v>65</v>
      </c>
      <c r="D44" s="364">
        <f>(B44/C44-1)*100</f>
        <v>119.15384615384612</v>
      </c>
    </row>
    <row r="45" spans="1:6">
      <c r="A45" s="194" t="s">
        <v>643</v>
      </c>
      <c r="B45" s="368">
        <v>233.87</v>
      </c>
      <c r="C45" s="368">
        <v>212</v>
      </c>
      <c r="D45" s="364">
        <f>(B45/C45-1)*100</f>
        <v>10.31603773584906</v>
      </c>
      <c r="F45" s="453"/>
    </row>
    <row r="46" spans="1:6">
      <c r="A46" s="194"/>
      <c r="B46" s="284"/>
      <c r="C46" s="284"/>
      <c r="D46" s="284"/>
    </row>
    <row r="47" spans="1:6">
      <c r="A47" s="194"/>
      <c r="B47" s="284"/>
      <c r="C47" s="284"/>
      <c r="D47" s="284"/>
    </row>
    <row r="48" spans="1:6">
      <c r="A48" s="369" t="s">
        <v>231</v>
      </c>
      <c r="B48" s="284"/>
      <c r="C48" s="284"/>
      <c r="D48" s="284"/>
    </row>
    <row r="49" spans="1:9">
      <c r="A49" s="194" t="s">
        <v>657</v>
      </c>
      <c r="B49" s="366">
        <v>185</v>
      </c>
      <c r="C49" s="284" t="s">
        <v>658</v>
      </c>
      <c r="D49" s="370" t="s">
        <v>639</v>
      </c>
    </row>
    <row r="50" spans="1:9">
      <c r="A50" s="194" t="s">
        <v>644</v>
      </c>
      <c r="B50" s="366">
        <v>30740</v>
      </c>
      <c r="C50" s="366">
        <v>18890</v>
      </c>
      <c r="D50" s="284">
        <v>62.7</v>
      </c>
    </row>
    <row r="51" spans="1:9">
      <c r="A51" s="194" t="s">
        <v>645</v>
      </c>
      <c r="B51" s="366">
        <v>7590</v>
      </c>
      <c r="C51" s="284">
        <v>850</v>
      </c>
      <c r="D51" s="370">
        <v>792.9</v>
      </c>
    </row>
    <row r="52" spans="1:9">
      <c r="A52" s="194"/>
      <c r="B52" s="284"/>
      <c r="C52" s="284"/>
      <c r="D52" s="284"/>
    </row>
    <row r="53" spans="1:9" s="16" customFormat="1" ht="12.75">
      <c r="A53" s="369" t="s">
        <v>501</v>
      </c>
      <c r="B53" s="284"/>
      <c r="C53" s="284"/>
      <c r="D53" s="284"/>
      <c r="E53" s="43"/>
      <c r="F53" s="43"/>
    </row>
    <row r="54" spans="1:9" s="16" customFormat="1" ht="12.75">
      <c r="A54" s="155" t="s">
        <v>646</v>
      </c>
      <c r="B54" s="363">
        <v>16575</v>
      </c>
      <c r="C54" s="371" t="s">
        <v>324</v>
      </c>
      <c r="D54" s="371" t="s">
        <v>324</v>
      </c>
      <c r="E54" s="133"/>
      <c r="F54" s="43"/>
    </row>
    <row r="57" spans="1:9" s="14" customFormat="1" ht="15">
      <c r="A57" s="356" t="s">
        <v>314</v>
      </c>
      <c r="B57" s="357"/>
      <c r="C57" s="358"/>
      <c r="D57" s="358"/>
      <c r="E57" s="98"/>
      <c r="F57" s="98"/>
      <c r="G57" s="99"/>
      <c r="H57" s="99"/>
      <c r="I57" s="99"/>
    </row>
  </sheetData>
  <phoneticPr fontId="1" type="noConversion"/>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5"/>
  <sheetViews>
    <sheetView workbookViewId="0">
      <pane xSplit="1" ySplit="7" topLeftCell="B8" activePane="bottomRight" state="frozen"/>
      <selection activeCell="A20" sqref="A20"/>
      <selection pane="topRight" activeCell="A20" sqref="A20"/>
      <selection pane="bottomLeft" activeCell="A20" sqref="A20"/>
      <selection pane="bottomRight" activeCell="C8" sqref="C8"/>
    </sheetView>
  </sheetViews>
  <sheetFormatPr defaultColWidth="9" defaultRowHeight="13.5"/>
  <cols>
    <col min="1" max="1" width="40.875" style="2" customWidth="1"/>
    <col min="2" max="2" width="1.625" style="2" customWidth="1"/>
    <col min="3" max="3" width="12" style="2" customWidth="1"/>
    <col min="4" max="4" width="2" style="2" customWidth="1"/>
    <col min="5" max="5" width="12.25" style="2" bestFit="1" customWidth="1"/>
    <col min="6" max="6" width="9.5" style="2" bestFit="1" customWidth="1"/>
    <col min="7" max="11" width="9" style="51"/>
    <col min="12" max="16384" width="9" style="2"/>
  </cols>
  <sheetData>
    <row r="1" spans="1:7" s="14" customFormat="1" ht="23.25">
      <c r="A1" s="140" t="s">
        <v>80</v>
      </c>
      <c r="B1" s="13"/>
      <c r="E1" s="13"/>
      <c r="F1" s="13"/>
      <c r="G1" s="162"/>
    </row>
    <row r="2" spans="1:7">
      <c r="A2" s="50"/>
    </row>
    <row r="3" spans="1:7">
      <c r="A3" s="50" t="s">
        <v>262</v>
      </c>
    </row>
    <row r="4" spans="1:7">
      <c r="A4" s="50" t="s">
        <v>261</v>
      </c>
    </row>
    <row r="7" spans="1:7" ht="15">
      <c r="A7" s="52" t="s">
        <v>85</v>
      </c>
      <c r="B7" s="53"/>
      <c r="C7" s="64">
        <v>2016</v>
      </c>
      <c r="D7" s="65"/>
      <c r="E7" s="64">
        <v>2015</v>
      </c>
      <c r="G7" s="25"/>
    </row>
    <row r="8" spans="1:7" ht="15">
      <c r="A8" s="54"/>
      <c r="B8" s="54"/>
      <c r="C8" s="54"/>
      <c r="D8" s="54"/>
      <c r="E8" s="54"/>
    </row>
    <row r="9" spans="1:7" ht="15">
      <c r="A9" s="52" t="s">
        <v>39</v>
      </c>
      <c r="B9" s="53"/>
      <c r="C9" s="52">
        <v>469555</v>
      </c>
      <c r="D9" s="54"/>
      <c r="E9" s="52">
        <v>386012</v>
      </c>
      <c r="G9" s="70"/>
    </row>
    <row r="10" spans="1:7" ht="15.75" thickBot="1">
      <c r="A10" s="52" t="s">
        <v>40</v>
      </c>
      <c r="B10" s="54"/>
      <c r="C10" s="55">
        <v>-17827</v>
      </c>
      <c r="D10" s="54"/>
      <c r="E10" s="55">
        <v>-25208</v>
      </c>
      <c r="G10" s="70"/>
    </row>
    <row r="11" spans="1:7" ht="15">
      <c r="A11" s="54"/>
      <c r="B11" s="54"/>
      <c r="C11" s="54"/>
      <c r="D11" s="54"/>
      <c r="E11" s="54"/>
    </row>
    <row r="12" spans="1:7" ht="15">
      <c r="A12" s="52" t="s">
        <v>41</v>
      </c>
      <c r="B12" s="53"/>
      <c r="C12" s="52">
        <v>451728</v>
      </c>
      <c r="D12" s="54"/>
      <c r="E12" s="52">
        <v>360804</v>
      </c>
      <c r="G12" s="2"/>
    </row>
    <row r="13" spans="1:7" ht="15.75" thickBot="1">
      <c r="A13" s="52" t="s">
        <v>42</v>
      </c>
      <c r="B13" s="54"/>
      <c r="C13" s="55">
        <v>-10108</v>
      </c>
      <c r="D13" s="54"/>
      <c r="E13" s="55">
        <v>-10958</v>
      </c>
      <c r="G13" s="2"/>
    </row>
    <row r="14" spans="1:7" ht="15">
      <c r="A14" s="54"/>
      <c r="B14" s="54"/>
      <c r="C14" s="54"/>
      <c r="D14" s="54"/>
      <c r="E14" s="54"/>
      <c r="G14" s="2"/>
    </row>
    <row r="15" spans="1:7" ht="15">
      <c r="A15" s="52" t="s">
        <v>43</v>
      </c>
      <c r="B15" s="54"/>
      <c r="C15" s="56">
        <v>441620</v>
      </c>
      <c r="D15" s="54"/>
      <c r="E15" s="52">
        <v>349846</v>
      </c>
      <c r="G15" s="2"/>
    </row>
    <row r="16" spans="1:7" ht="15">
      <c r="A16" s="52" t="s">
        <v>44</v>
      </c>
      <c r="B16" s="54"/>
      <c r="C16" s="56">
        <v>6353</v>
      </c>
      <c r="D16" s="54"/>
      <c r="E16" s="52">
        <v>9148</v>
      </c>
      <c r="G16" s="2"/>
    </row>
    <row r="17" spans="1:7" ht="15">
      <c r="A17" s="52" t="s">
        <v>45</v>
      </c>
      <c r="B17" s="53"/>
      <c r="C17" s="52">
        <v>131075</v>
      </c>
      <c r="D17" s="54"/>
      <c r="E17" s="52">
        <v>134635</v>
      </c>
      <c r="G17" s="2"/>
    </row>
    <row r="18" spans="1:7" ht="25.5">
      <c r="A18" s="52" t="s">
        <v>263</v>
      </c>
      <c r="B18" s="52"/>
      <c r="C18" s="52">
        <v>39859</v>
      </c>
      <c r="D18" s="52"/>
      <c r="E18" s="52">
        <v>37995</v>
      </c>
      <c r="G18" s="2"/>
    </row>
    <row r="19" spans="1:7" ht="15">
      <c r="A19" s="52" t="s">
        <v>46</v>
      </c>
      <c r="B19" s="53"/>
      <c r="C19" s="52">
        <v>115053</v>
      </c>
      <c r="D19" s="54"/>
      <c r="E19" s="52">
        <v>134922</v>
      </c>
      <c r="G19" s="2"/>
    </row>
    <row r="20" spans="1:7">
      <c r="A20" s="52" t="s">
        <v>258</v>
      </c>
      <c r="B20" s="474"/>
      <c r="C20" s="475">
        <v>-1370</v>
      </c>
      <c r="D20" s="474"/>
      <c r="E20" s="476">
        <v>-281</v>
      </c>
      <c r="G20" s="2"/>
    </row>
    <row r="21" spans="1:7">
      <c r="A21" s="52" t="s">
        <v>259</v>
      </c>
      <c r="B21" s="474"/>
      <c r="C21" s="475"/>
      <c r="D21" s="474"/>
      <c r="E21" s="476"/>
      <c r="G21" s="2"/>
    </row>
    <row r="22" spans="1:7" ht="15.75" thickBot="1">
      <c r="A22" s="52" t="s">
        <v>47</v>
      </c>
      <c r="B22" s="53"/>
      <c r="C22" s="55">
        <v>41898</v>
      </c>
      <c r="D22" s="54"/>
      <c r="E22" s="55">
        <v>26955</v>
      </c>
      <c r="G22" s="2"/>
    </row>
    <row r="23" spans="1:7" ht="15.75" thickBot="1">
      <c r="A23" s="60" t="s">
        <v>48</v>
      </c>
      <c r="B23" s="54"/>
      <c r="C23" s="55">
        <v>774488</v>
      </c>
      <c r="D23" s="54"/>
      <c r="E23" s="55">
        <v>693220</v>
      </c>
      <c r="G23" s="2"/>
    </row>
    <row r="24" spans="1:7" ht="15">
      <c r="A24" s="54"/>
      <c r="B24" s="54"/>
      <c r="C24" s="54"/>
      <c r="D24" s="54"/>
      <c r="E24" s="54"/>
      <c r="G24" s="2"/>
    </row>
    <row r="25" spans="1:7" ht="15">
      <c r="A25" s="52" t="s">
        <v>49</v>
      </c>
      <c r="B25" s="53"/>
      <c r="C25" s="52">
        <v>-334500</v>
      </c>
      <c r="D25" s="54"/>
      <c r="E25" s="52">
        <v>-304653</v>
      </c>
      <c r="G25" s="2"/>
    </row>
    <row r="26" spans="1:7" ht="15.75" thickBot="1">
      <c r="A26" s="52" t="s">
        <v>50</v>
      </c>
      <c r="B26" s="53"/>
      <c r="C26" s="55">
        <v>9686</v>
      </c>
      <c r="D26" s="54"/>
      <c r="E26" s="55">
        <v>15143</v>
      </c>
      <c r="G26" s="2"/>
    </row>
    <row r="27" spans="1:7" ht="15">
      <c r="A27" s="54"/>
      <c r="B27" s="54"/>
      <c r="C27" s="54"/>
      <c r="D27" s="54"/>
      <c r="E27" s="54"/>
      <c r="G27" s="2"/>
    </row>
    <row r="28" spans="1:7" ht="15">
      <c r="A28" s="52" t="s">
        <v>51</v>
      </c>
      <c r="B28" s="54"/>
      <c r="C28" s="56">
        <v>-324814</v>
      </c>
      <c r="D28" s="54"/>
      <c r="E28" s="52">
        <v>-289510</v>
      </c>
      <c r="G28" s="2"/>
    </row>
    <row r="29" spans="1:7" ht="15">
      <c r="A29" s="52" t="s">
        <v>52</v>
      </c>
      <c r="B29" s="54"/>
      <c r="C29" s="56">
        <v>-78754</v>
      </c>
      <c r="D29" s="54"/>
      <c r="E29" s="52">
        <v>-50644</v>
      </c>
      <c r="G29" s="2"/>
    </row>
    <row r="30" spans="1:7" ht="15">
      <c r="A30" s="52" t="s">
        <v>53</v>
      </c>
      <c r="B30" s="53"/>
      <c r="C30" s="52">
        <v>-52937</v>
      </c>
      <c r="D30" s="54"/>
      <c r="E30" s="52">
        <v>-64869</v>
      </c>
      <c r="G30" s="2"/>
    </row>
    <row r="31" spans="1:7" ht="25.5">
      <c r="A31" s="52" t="s">
        <v>464</v>
      </c>
      <c r="B31" s="148"/>
      <c r="C31" s="149">
        <v>-4392</v>
      </c>
      <c r="D31" s="150"/>
      <c r="E31" s="149">
        <v>-3425</v>
      </c>
      <c r="G31" s="2"/>
    </row>
    <row r="32" spans="1:7" ht="15">
      <c r="A32" s="52" t="s">
        <v>54</v>
      </c>
      <c r="B32" s="53"/>
      <c r="C32" s="52">
        <v>-45491</v>
      </c>
      <c r="D32" s="54"/>
      <c r="E32" s="52">
        <v>-30118</v>
      </c>
      <c r="G32" s="2"/>
    </row>
    <row r="33" spans="1:7" ht="15">
      <c r="A33" s="52" t="s">
        <v>55</v>
      </c>
      <c r="B33" s="54"/>
      <c r="C33" s="56">
        <v>1401</v>
      </c>
      <c r="D33" s="54"/>
      <c r="E33" s="52">
        <v>256</v>
      </c>
      <c r="G33" s="2"/>
    </row>
    <row r="34" spans="1:7" ht="15">
      <c r="A34" s="52" t="s">
        <v>56</v>
      </c>
      <c r="B34" s="54"/>
      <c r="C34" s="56">
        <v>-141007</v>
      </c>
      <c r="D34" s="54"/>
      <c r="E34" s="52">
        <v>-135155</v>
      </c>
      <c r="G34" s="2"/>
    </row>
    <row r="35" spans="1:7" ht="15">
      <c r="A35" s="52" t="s">
        <v>57</v>
      </c>
      <c r="B35" s="54"/>
      <c r="C35" s="56">
        <v>-12144</v>
      </c>
      <c r="D35" s="54"/>
      <c r="E35" s="52">
        <v>-7539</v>
      </c>
      <c r="G35" s="2"/>
    </row>
    <row r="36" spans="1:7" ht="15.75" thickBot="1">
      <c r="A36" s="52" t="s">
        <v>58</v>
      </c>
      <c r="B36" s="54"/>
      <c r="C36" s="55">
        <v>-21939</v>
      </c>
      <c r="D36" s="54"/>
      <c r="E36" s="55">
        <v>-18803</v>
      </c>
      <c r="G36" s="2"/>
    </row>
    <row r="37" spans="1:7" ht="15.75" thickBot="1">
      <c r="A37" s="60" t="s">
        <v>59</v>
      </c>
      <c r="B37" s="54"/>
      <c r="C37" s="55">
        <v>-680077</v>
      </c>
      <c r="D37" s="54"/>
      <c r="E37" s="55">
        <v>-599807</v>
      </c>
      <c r="G37" s="2"/>
    </row>
    <row r="38" spans="1:7" ht="15">
      <c r="A38" s="54"/>
      <c r="B38" s="54"/>
      <c r="C38" s="54"/>
      <c r="D38" s="54"/>
      <c r="E38" s="54"/>
      <c r="G38" s="2"/>
    </row>
    <row r="39" spans="1:7" ht="15">
      <c r="A39" s="52" t="s">
        <v>60</v>
      </c>
      <c r="B39" s="53"/>
      <c r="C39" s="52">
        <v>94411</v>
      </c>
      <c r="D39" s="54"/>
      <c r="E39" s="52">
        <v>93413</v>
      </c>
      <c r="G39" s="2"/>
    </row>
    <row r="40" spans="1:7" ht="15.75" thickBot="1">
      <c r="A40" s="52" t="s">
        <v>61</v>
      </c>
      <c r="B40" s="53"/>
      <c r="C40" s="55">
        <v>-22043</v>
      </c>
      <c r="D40" s="54"/>
      <c r="E40" s="55">
        <v>-28235</v>
      </c>
      <c r="G40" s="2"/>
    </row>
    <row r="41" spans="1:7" ht="15.75" thickBot="1">
      <c r="A41" s="60" t="s">
        <v>62</v>
      </c>
      <c r="B41" s="54"/>
      <c r="C41" s="61">
        <v>72368</v>
      </c>
      <c r="D41" s="54"/>
      <c r="E41" s="61">
        <v>65178</v>
      </c>
      <c r="G41" s="2"/>
    </row>
    <row r="42" spans="1:7" ht="15.75" thickTop="1">
      <c r="A42" s="54"/>
      <c r="B42" s="54"/>
      <c r="C42" s="54"/>
      <c r="D42" s="54"/>
      <c r="E42" s="54"/>
      <c r="G42" s="2"/>
    </row>
    <row r="43" spans="1:7" ht="15">
      <c r="A43" s="60" t="s">
        <v>63</v>
      </c>
      <c r="B43" s="54"/>
      <c r="C43" s="54"/>
      <c r="D43" s="54"/>
      <c r="E43" s="54"/>
      <c r="G43" s="2"/>
    </row>
    <row r="44" spans="1:7" ht="15">
      <c r="A44" s="60" t="s">
        <v>64</v>
      </c>
      <c r="B44" s="54"/>
      <c r="C44" s="56">
        <v>62394</v>
      </c>
      <c r="D44" s="54"/>
      <c r="E44" s="52">
        <v>54203</v>
      </c>
      <c r="G44" s="2"/>
    </row>
    <row r="45" spans="1:7" ht="15.75" thickBot="1">
      <c r="A45" s="60" t="s">
        <v>65</v>
      </c>
      <c r="B45" s="54"/>
      <c r="C45" s="55">
        <v>9974</v>
      </c>
      <c r="D45" s="54"/>
      <c r="E45" s="55">
        <v>10975</v>
      </c>
      <c r="G45" s="2"/>
    </row>
    <row r="46" spans="1:7" ht="15.75" thickBot="1">
      <c r="A46" s="54"/>
      <c r="B46" s="54"/>
      <c r="C46" s="61">
        <v>72368</v>
      </c>
      <c r="D46" s="54"/>
      <c r="E46" s="61">
        <v>65178</v>
      </c>
      <c r="G46" s="2"/>
    </row>
    <row r="47" spans="1:7" ht="15.75" thickTop="1">
      <c r="A47" s="54"/>
      <c r="B47" s="54"/>
      <c r="C47" s="54"/>
      <c r="D47" s="54"/>
      <c r="E47" s="54"/>
      <c r="G47" s="2"/>
    </row>
    <row r="48" spans="1:7" ht="25.5">
      <c r="A48" s="60" t="s">
        <v>66</v>
      </c>
      <c r="B48" s="54"/>
      <c r="C48" s="56" t="s">
        <v>260</v>
      </c>
      <c r="D48" s="54"/>
      <c r="E48" s="52" t="s">
        <v>260</v>
      </c>
    </row>
    <row r="49" spans="1:9" ht="15">
      <c r="A49" s="52" t="s">
        <v>67</v>
      </c>
      <c r="B49" s="53"/>
      <c r="C49" s="67">
        <v>3.5</v>
      </c>
      <c r="D49" s="68"/>
      <c r="E49" s="67">
        <v>2.98</v>
      </c>
    </row>
    <row r="50" spans="1:9" ht="15.75" thickBot="1">
      <c r="A50" s="52" t="s">
        <v>68</v>
      </c>
      <c r="B50" s="53"/>
      <c r="C50" s="69">
        <v>3.49</v>
      </c>
      <c r="D50" s="68"/>
      <c r="E50" s="69">
        <v>2.98</v>
      </c>
    </row>
    <row r="51" spans="1:9" ht="14.25" thickTop="1"/>
    <row r="55" spans="1:9" s="14" customFormat="1" ht="15">
      <c r="A55" s="96" t="s">
        <v>314</v>
      </c>
      <c r="B55" s="97"/>
      <c r="C55" s="98"/>
      <c r="D55" s="98"/>
      <c r="E55" s="98"/>
      <c r="F55" s="98"/>
      <c r="G55" s="99"/>
      <c r="H55" s="99"/>
      <c r="I55" s="99"/>
    </row>
  </sheetData>
  <mergeCells count="4">
    <mergeCell ref="B20:B21"/>
    <mergeCell ref="C20:C21"/>
    <mergeCell ref="D20:D21"/>
    <mergeCell ref="E20:E21"/>
  </mergeCells>
  <phoneticPr fontId="1" type="noConversion"/>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7"/>
  <sheetViews>
    <sheetView workbookViewId="0">
      <selection activeCell="A5" sqref="A5"/>
    </sheetView>
  </sheetViews>
  <sheetFormatPr defaultColWidth="8.875" defaultRowHeight="13.5"/>
  <cols>
    <col min="1" max="1" width="49.875" style="51" customWidth="1"/>
    <col min="2" max="2" width="1.5" style="51" customWidth="1"/>
    <col min="3" max="3" width="8.875" style="51"/>
    <col min="4" max="4" width="1.5" style="51" customWidth="1"/>
    <col min="5" max="16384" width="8.875" style="51"/>
  </cols>
  <sheetData>
    <row r="1" spans="1:7" s="95" customFormat="1" ht="23.25">
      <c r="A1" s="140" t="s">
        <v>80</v>
      </c>
      <c r="B1" s="112"/>
      <c r="E1" s="112"/>
      <c r="F1" s="163"/>
      <c r="G1" s="112"/>
    </row>
    <row r="2" spans="1:7">
      <c r="A2" s="50"/>
    </row>
    <row r="3" spans="1:7">
      <c r="A3" s="50" t="s">
        <v>264</v>
      </c>
    </row>
    <row r="4" spans="1:7">
      <c r="A4" s="50" t="s">
        <v>261</v>
      </c>
    </row>
    <row r="5" spans="1:7" ht="14.25">
      <c r="A5" s="114"/>
    </row>
    <row r="6" spans="1:7" ht="15">
      <c r="A6" s="58" t="s">
        <v>85</v>
      </c>
      <c r="B6" s="57"/>
      <c r="C6" s="126">
        <v>2016</v>
      </c>
      <c r="D6" s="127"/>
      <c r="E6" s="126">
        <v>2015</v>
      </c>
    </row>
    <row r="7" spans="1:7" ht="15">
      <c r="A7" s="59"/>
      <c r="B7" s="59"/>
      <c r="C7" s="59"/>
      <c r="D7" s="59"/>
      <c r="E7" s="59"/>
    </row>
    <row r="8" spans="1:7" ht="15.75" thickBot="1">
      <c r="A8" s="60" t="s">
        <v>62</v>
      </c>
      <c r="B8" s="59"/>
      <c r="C8" s="55">
        <v>72368</v>
      </c>
      <c r="D8" s="59"/>
      <c r="E8" s="55">
        <v>65178</v>
      </c>
    </row>
    <row r="9" spans="1:7" ht="15">
      <c r="A9" s="59"/>
      <c r="B9" s="59"/>
      <c r="C9" s="59"/>
      <c r="D9" s="59"/>
      <c r="E9" s="59"/>
    </row>
    <row r="10" spans="1:7" ht="15">
      <c r="A10" s="60" t="s">
        <v>69</v>
      </c>
      <c r="B10" s="59"/>
      <c r="C10" s="59"/>
      <c r="D10" s="59"/>
      <c r="E10" s="59"/>
    </row>
    <row r="11" spans="1:7" ht="15">
      <c r="A11" s="58" t="s">
        <v>70</v>
      </c>
      <c r="B11" s="59"/>
      <c r="C11" s="59"/>
      <c r="D11" s="59"/>
      <c r="E11" s="59"/>
    </row>
    <row r="12" spans="1:7" ht="15">
      <c r="A12" s="58" t="s">
        <v>71</v>
      </c>
      <c r="B12" s="59"/>
      <c r="C12" s="58">
        <v>-16026</v>
      </c>
      <c r="D12" s="59"/>
      <c r="E12" s="58">
        <v>2486</v>
      </c>
    </row>
    <row r="13" spans="1:7" ht="15">
      <c r="A13" s="58" t="s">
        <v>72</v>
      </c>
      <c r="B13" s="59"/>
      <c r="C13" s="58">
        <v>4625</v>
      </c>
      <c r="D13" s="59"/>
      <c r="E13" s="58">
        <v>-1467</v>
      </c>
    </row>
    <row r="14" spans="1:7" ht="15">
      <c r="A14" s="58" t="s">
        <v>73</v>
      </c>
      <c r="B14" s="59"/>
      <c r="C14" s="58">
        <v>1190</v>
      </c>
      <c r="D14" s="59"/>
      <c r="E14" s="58">
        <v>-70</v>
      </c>
    </row>
    <row r="15" spans="1:7" ht="25.5">
      <c r="A15" s="58" t="s">
        <v>74</v>
      </c>
      <c r="B15" s="59"/>
      <c r="C15" s="58">
        <v>-48</v>
      </c>
      <c r="D15" s="59"/>
      <c r="E15" s="58">
        <v>9</v>
      </c>
    </row>
    <row r="16" spans="1:7" ht="15.75" thickBot="1">
      <c r="A16" s="58" t="s">
        <v>75</v>
      </c>
      <c r="B16" s="59"/>
      <c r="C16" s="55">
        <v>2692</v>
      </c>
      <c r="D16" s="59"/>
      <c r="E16" s="55">
        <v>-206</v>
      </c>
    </row>
    <row r="17" spans="1:9" ht="15.75" thickBot="1">
      <c r="A17" s="60" t="s">
        <v>76</v>
      </c>
      <c r="B17" s="57"/>
      <c r="C17" s="55">
        <v>-7567</v>
      </c>
      <c r="D17" s="59"/>
      <c r="E17" s="55">
        <v>752</v>
      </c>
    </row>
    <row r="18" spans="1:9" ht="15">
      <c r="A18" s="59"/>
      <c r="B18" s="59"/>
      <c r="C18" s="59"/>
      <c r="D18" s="59"/>
      <c r="E18" s="59"/>
    </row>
    <row r="19" spans="1:9" ht="15.75" thickBot="1">
      <c r="A19" s="60" t="s">
        <v>77</v>
      </c>
      <c r="B19" s="59"/>
      <c r="C19" s="61">
        <v>64801</v>
      </c>
      <c r="D19" s="59"/>
      <c r="E19" s="61">
        <v>65930</v>
      </c>
    </row>
    <row r="20" spans="1:9" ht="15.75" thickTop="1">
      <c r="A20" s="59"/>
      <c r="B20" s="59"/>
      <c r="C20" s="59"/>
      <c r="D20" s="59"/>
      <c r="E20" s="59"/>
    </row>
    <row r="21" spans="1:9" ht="15">
      <c r="A21" s="60" t="s">
        <v>63</v>
      </c>
      <c r="B21" s="59"/>
      <c r="C21" s="59"/>
      <c r="D21" s="59"/>
      <c r="E21" s="59"/>
    </row>
    <row r="22" spans="1:9" ht="15">
      <c r="A22" s="58" t="s">
        <v>78</v>
      </c>
      <c r="B22" s="59"/>
      <c r="C22" s="58">
        <v>54710</v>
      </c>
      <c r="D22" s="59"/>
      <c r="E22" s="58">
        <v>54565</v>
      </c>
    </row>
    <row r="23" spans="1:9" ht="15.75" thickBot="1">
      <c r="A23" s="58" t="s">
        <v>79</v>
      </c>
      <c r="B23" s="59"/>
      <c r="C23" s="55">
        <v>10091</v>
      </c>
      <c r="D23" s="59"/>
      <c r="E23" s="55">
        <v>11365</v>
      </c>
    </row>
    <row r="24" spans="1:9" ht="15.75" thickBot="1">
      <c r="A24" s="59"/>
      <c r="B24" s="59"/>
      <c r="C24" s="61">
        <v>64801</v>
      </c>
      <c r="D24" s="59"/>
      <c r="E24" s="61">
        <v>65930</v>
      </c>
    </row>
    <row r="25" spans="1:9" ht="14.25" thickTop="1"/>
    <row r="26" spans="1:9">
      <c r="A26" s="50"/>
    </row>
    <row r="27" spans="1:9" s="14" customFormat="1" ht="15">
      <c r="A27" s="96" t="s">
        <v>314</v>
      </c>
      <c r="B27" s="97"/>
      <c r="C27" s="98"/>
      <c r="D27" s="98"/>
      <c r="E27" s="98"/>
      <c r="F27" s="98"/>
      <c r="G27" s="99"/>
      <c r="H27" s="99"/>
      <c r="I27" s="99"/>
    </row>
  </sheetData>
  <phoneticPr fontId="1" type="noConversion"/>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workbookViewId="0">
      <pane xSplit="1" ySplit="4" topLeftCell="B53" activePane="bottomRight" state="frozen"/>
      <selection activeCell="A20" sqref="A20"/>
      <selection pane="topRight" activeCell="A20" sqref="A20"/>
      <selection pane="bottomLeft" activeCell="A20" sqref="A20"/>
      <selection pane="bottomRight" activeCell="E58" sqref="E58"/>
    </sheetView>
  </sheetViews>
  <sheetFormatPr defaultRowHeight="13.5"/>
  <cols>
    <col min="1" max="1" width="51.875" customWidth="1"/>
    <col min="2" max="2" width="2" customWidth="1"/>
    <col min="3" max="3" width="12.75" bestFit="1" customWidth="1"/>
    <col min="4" max="4" width="1.875" customWidth="1"/>
    <col min="5" max="5" width="12.75" bestFit="1" customWidth="1"/>
  </cols>
  <sheetData>
    <row r="1" spans="1:7" s="14" customFormat="1" ht="23.25">
      <c r="A1" s="140" t="s">
        <v>80</v>
      </c>
      <c r="B1" s="13"/>
      <c r="E1" s="13"/>
      <c r="F1" s="162"/>
      <c r="G1" s="13"/>
    </row>
    <row r="2" spans="1:7" s="14" customFormat="1" ht="15">
      <c r="A2" s="48"/>
      <c r="B2"/>
      <c r="C2"/>
      <c r="D2"/>
      <c r="E2"/>
    </row>
    <row r="3" spans="1:7" s="1" customFormat="1">
      <c r="A3" s="48" t="s">
        <v>265</v>
      </c>
      <c r="B3"/>
      <c r="C3"/>
      <c r="D3"/>
      <c r="E3"/>
    </row>
    <row r="4" spans="1:7" s="15" customFormat="1">
      <c r="A4" s="48" t="s">
        <v>266</v>
      </c>
      <c r="B4"/>
      <c r="C4"/>
      <c r="D4"/>
      <c r="E4"/>
    </row>
    <row r="5" spans="1:7" s="1" customFormat="1" ht="14.25">
      <c r="A5" s="38"/>
      <c r="B5"/>
      <c r="C5"/>
      <c r="D5"/>
      <c r="E5"/>
    </row>
    <row r="6" spans="1:7" s="1" customFormat="1" ht="15">
      <c r="A6" s="73" t="s">
        <v>85</v>
      </c>
      <c r="B6" s="22"/>
      <c r="C6" s="71">
        <v>42735</v>
      </c>
      <c r="D6" s="72"/>
      <c r="E6" s="71">
        <v>42369</v>
      </c>
    </row>
    <row r="7" spans="1:7" s="1" customFormat="1" ht="15">
      <c r="A7" s="20" t="s">
        <v>267</v>
      </c>
      <c r="B7" s="4"/>
      <c r="C7" s="4"/>
      <c r="D7" s="4"/>
      <c r="E7" s="4"/>
    </row>
    <row r="8" spans="1:7" s="1" customFormat="1" ht="15">
      <c r="A8" s="4"/>
      <c r="B8" s="4"/>
      <c r="C8" s="4"/>
      <c r="D8" s="4"/>
      <c r="E8" s="4"/>
    </row>
    <row r="9" spans="1:7" s="1" customFormat="1" ht="13.5" customHeight="1">
      <c r="A9" s="35" t="s">
        <v>465</v>
      </c>
      <c r="B9" s="151"/>
      <c r="C9" s="152">
        <v>561143</v>
      </c>
      <c r="D9" s="153"/>
      <c r="E9" s="152">
        <v>439327</v>
      </c>
    </row>
    <row r="10" spans="1:7" s="1" customFormat="1" ht="13.5" customHeight="1">
      <c r="A10" s="35" t="s">
        <v>466</v>
      </c>
      <c r="B10" s="151"/>
      <c r="C10" s="152">
        <v>318860</v>
      </c>
      <c r="D10" s="153"/>
      <c r="E10" s="152">
        <v>299689</v>
      </c>
    </row>
    <row r="11" spans="1:7" s="1" customFormat="1" ht="15">
      <c r="A11" s="35" t="s">
        <v>0</v>
      </c>
      <c r="B11" s="25"/>
      <c r="C11" s="3">
        <v>2156291</v>
      </c>
      <c r="D11" s="4"/>
      <c r="E11" s="3">
        <v>1911871</v>
      </c>
    </row>
    <row r="12" spans="1:7" s="1" customFormat="1" ht="15">
      <c r="A12" s="35" t="s">
        <v>1</v>
      </c>
      <c r="B12" s="25"/>
      <c r="C12" s="3">
        <v>426908</v>
      </c>
      <c r="D12" s="4"/>
      <c r="E12" s="3">
        <v>370899</v>
      </c>
    </row>
    <row r="13" spans="1:7" s="1" customFormat="1" ht="15">
      <c r="A13" s="35" t="s">
        <v>2</v>
      </c>
      <c r="B13" s="25"/>
      <c r="C13" s="3">
        <v>8836</v>
      </c>
      <c r="D13" s="4"/>
      <c r="E13" s="3">
        <v>8272</v>
      </c>
    </row>
    <row r="14" spans="1:7" s="1" customFormat="1" ht="15">
      <c r="A14" s="35" t="s">
        <v>3</v>
      </c>
      <c r="B14" s="25"/>
      <c r="C14" s="3">
        <v>1458291</v>
      </c>
      <c r="D14" s="4"/>
      <c r="E14" s="3">
        <v>1245371</v>
      </c>
    </row>
    <row r="15" spans="1:7" s="1" customFormat="1" ht="14.25" customHeight="1">
      <c r="A15" s="35" t="s">
        <v>4</v>
      </c>
      <c r="B15" s="25"/>
      <c r="C15" s="3">
        <v>35325</v>
      </c>
      <c r="D15" s="4"/>
      <c r="E15" s="3">
        <v>34072</v>
      </c>
    </row>
    <row r="16" spans="1:7" s="1" customFormat="1" ht="15">
      <c r="A16" s="35" t="s">
        <v>5</v>
      </c>
      <c r="B16" s="25"/>
      <c r="C16" s="3">
        <v>22353</v>
      </c>
      <c r="D16" s="4"/>
      <c r="E16" s="3">
        <v>16778</v>
      </c>
    </row>
    <row r="17" spans="1:5" s="1" customFormat="1" ht="15">
      <c r="A17" s="35" t="s">
        <v>6</v>
      </c>
      <c r="B17" s="25"/>
      <c r="C17" s="3">
        <v>15269</v>
      </c>
      <c r="D17" s="4"/>
      <c r="E17" s="3">
        <v>17872</v>
      </c>
    </row>
    <row r="18" spans="1:5" s="1" customFormat="1" ht="15">
      <c r="A18" s="35" t="s">
        <v>7</v>
      </c>
      <c r="B18" s="25"/>
      <c r="C18" s="3">
        <v>78056</v>
      </c>
      <c r="D18" s="4"/>
      <c r="E18" s="3">
        <v>57598</v>
      </c>
    </row>
    <row r="19" spans="1:5" s="1" customFormat="1" ht="15">
      <c r="A19" s="35" t="s">
        <v>8</v>
      </c>
      <c r="B19" s="25"/>
      <c r="C19" s="3">
        <v>39706</v>
      </c>
      <c r="D19" s="4"/>
      <c r="E19" s="3">
        <v>48903</v>
      </c>
    </row>
    <row r="20" spans="1:5" s="1" customFormat="1" ht="13.5" customHeight="1">
      <c r="A20" s="35" t="s">
        <v>467</v>
      </c>
      <c r="B20" s="151"/>
      <c r="C20" s="152">
        <v>4084</v>
      </c>
      <c r="D20" s="153"/>
      <c r="E20" s="152">
        <v>5084</v>
      </c>
    </row>
    <row r="21" spans="1:5" s="1" customFormat="1" ht="13.5" customHeight="1">
      <c r="A21" s="35" t="s">
        <v>468</v>
      </c>
      <c r="B21" s="151"/>
      <c r="C21" s="152">
        <v>48955</v>
      </c>
      <c r="D21" s="153"/>
      <c r="E21" s="152">
        <v>26858</v>
      </c>
    </row>
    <row r="22" spans="1:5" s="1" customFormat="1" ht="15">
      <c r="A22" s="35" t="s">
        <v>9</v>
      </c>
      <c r="B22" s="25"/>
      <c r="C22" s="3">
        <v>36568</v>
      </c>
      <c r="D22" s="4"/>
      <c r="E22" s="3">
        <v>24827</v>
      </c>
    </row>
    <row r="23" spans="1:5" s="1" customFormat="1" ht="15">
      <c r="A23" s="35" t="s">
        <v>10</v>
      </c>
      <c r="B23" s="25"/>
      <c r="C23" s="3">
        <v>40143</v>
      </c>
      <c r="D23" s="4"/>
      <c r="E23" s="3">
        <v>35158</v>
      </c>
    </row>
    <row r="24" spans="1:5" s="1" customFormat="1" ht="15">
      <c r="A24" s="35" t="s">
        <v>11</v>
      </c>
      <c r="B24" s="25"/>
      <c r="C24" s="3">
        <v>63017</v>
      </c>
      <c r="D24" s="4"/>
      <c r="E24" s="3">
        <v>44916</v>
      </c>
    </row>
    <row r="25" spans="1:5" s="1" customFormat="1" ht="15">
      <c r="A25" s="35" t="s">
        <v>12</v>
      </c>
      <c r="B25" s="25"/>
      <c r="C25" s="3">
        <v>28292</v>
      </c>
      <c r="D25" s="4"/>
      <c r="E25" s="3">
        <v>15663</v>
      </c>
    </row>
    <row r="26" spans="1:5" s="1" customFormat="1" ht="15.75" thickBot="1">
      <c r="A26" s="35" t="s">
        <v>13</v>
      </c>
      <c r="B26" s="25"/>
      <c r="C26" s="34">
        <v>234806</v>
      </c>
      <c r="D26" s="4"/>
      <c r="E26" s="34">
        <v>162001</v>
      </c>
    </row>
    <row r="27" spans="1:5" s="1" customFormat="1" ht="15">
      <c r="A27" s="4"/>
      <c r="B27" s="4"/>
      <c r="C27" s="4"/>
      <c r="D27" s="4"/>
      <c r="E27" s="4"/>
    </row>
    <row r="28" spans="1:5" s="1" customFormat="1" ht="15.75" thickBot="1">
      <c r="A28" s="18" t="s">
        <v>14</v>
      </c>
      <c r="B28" s="4"/>
      <c r="C28" s="45">
        <v>5576903</v>
      </c>
      <c r="D28" s="4"/>
      <c r="E28" s="45">
        <v>4765159</v>
      </c>
    </row>
    <row r="29" spans="1:5" s="1" customFormat="1" ht="14.25" thickTop="1">
      <c r="A29"/>
      <c r="B29"/>
      <c r="C29"/>
      <c r="D29"/>
      <c r="E29"/>
    </row>
    <row r="30" spans="1:5" ht="15">
      <c r="A30" s="20" t="s">
        <v>15</v>
      </c>
      <c r="B30" s="4"/>
      <c r="C30" s="4"/>
      <c r="D30" s="4"/>
      <c r="E30" s="4"/>
    </row>
    <row r="31" spans="1:5" ht="15">
      <c r="A31" s="4"/>
      <c r="B31" s="4"/>
      <c r="C31" s="4"/>
      <c r="D31" s="4"/>
      <c r="E31" s="4"/>
    </row>
    <row r="32" spans="1:5" ht="15">
      <c r="A32" s="18" t="s">
        <v>16</v>
      </c>
      <c r="B32" s="4"/>
      <c r="C32" s="4"/>
      <c r="D32" s="4"/>
      <c r="E32" s="4"/>
    </row>
    <row r="33" spans="1:5" ht="15">
      <c r="A33" s="35" t="s">
        <v>17</v>
      </c>
      <c r="B33" s="25"/>
      <c r="C33" s="3">
        <v>18280</v>
      </c>
      <c r="D33" s="4"/>
      <c r="E33" s="3">
        <v>18280</v>
      </c>
    </row>
    <row r="34" spans="1:5" ht="15">
      <c r="A34" s="35" t="s">
        <v>18</v>
      </c>
      <c r="B34" s="25"/>
      <c r="C34" s="3">
        <v>188910</v>
      </c>
      <c r="D34" s="4"/>
      <c r="E34" s="3">
        <v>180630</v>
      </c>
    </row>
    <row r="35" spans="1:5" ht="15.75" thickBot="1">
      <c r="A35" s="35" t="s">
        <v>19</v>
      </c>
      <c r="B35" s="25"/>
      <c r="C35" s="34">
        <v>176259</v>
      </c>
      <c r="D35" s="4"/>
      <c r="E35" s="34">
        <v>135338</v>
      </c>
    </row>
    <row r="36" spans="1:5" ht="15">
      <c r="A36" s="35" t="s">
        <v>20</v>
      </c>
      <c r="B36" s="4"/>
      <c r="C36" s="46">
        <v>383449</v>
      </c>
      <c r="D36" s="4"/>
      <c r="E36" s="3">
        <v>334248</v>
      </c>
    </row>
    <row r="37" spans="1:5" ht="15.75" thickBot="1">
      <c r="A37" s="35" t="s">
        <v>21</v>
      </c>
      <c r="B37" s="25"/>
      <c r="C37" s="34">
        <v>103012</v>
      </c>
      <c r="D37" s="4"/>
      <c r="E37" s="34">
        <v>79323</v>
      </c>
    </row>
    <row r="38" spans="1:5" ht="15.75" thickBot="1">
      <c r="A38" s="35" t="s">
        <v>22</v>
      </c>
      <c r="B38" s="4"/>
      <c r="C38" s="34">
        <v>486461</v>
      </c>
      <c r="D38" s="4"/>
      <c r="E38" s="34">
        <v>413571</v>
      </c>
    </row>
    <row r="39" spans="1:5" ht="15">
      <c r="A39" s="4"/>
      <c r="B39" s="4"/>
      <c r="C39" s="4"/>
      <c r="D39" s="4"/>
      <c r="E39" s="4"/>
    </row>
    <row r="40" spans="1:5" ht="15">
      <c r="A40" s="18" t="s">
        <v>23</v>
      </c>
      <c r="B40" s="4"/>
      <c r="C40" s="4"/>
      <c r="D40" s="4"/>
      <c r="E40" s="4"/>
    </row>
    <row r="41" spans="1:5" ht="15">
      <c r="A41" s="35" t="s">
        <v>24</v>
      </c>
      <c r="B41" s="25"/>
      <c r="C41" s="3">
        <v>584794</v>
      </c>
      <c r="D41" s="4"/>
      <c r="E41" s="3">
        <v>410258</v>
      </c>
    </row>
    <row r="42" spans="1:5" ht="15">
      <c r="A42" s="35" t="s">
        <v>25</v>
      </c>
      <c r="B42" s="4"/>
      <c r="C42" s="46">
        <v>25883</v>
      </c>
      <c r="D42" s="4"/>
      <c r="E42" s="3">
        <v>8506</v>
      </c>
    </row>
    <row r="43" spans="1:5" ht="15">
      <c r="A43" s="35" t="s">
        <v>26</v>
      </c>
      <c r="B43" s="25"/>
      <c r="C43" s="3">
        <v>89166</v>
      </c>
      <c r="D43" s="4"/>
      <c r="E43" s="3">
        <v>119236</v>
      </c>
    </row>
    <row r="44" spans="1:5" ht="15">
      <c r="A44" s="35" t="s">
        <v>27</v>
      </c>
      <c r="B44" s="25"/>
      <c r="C44" s="3">
        <v>8715</v>
      </c>
      <c r="D44" s="4"/>
      <c r="E44" s="3">
        <v>4527</v>
      </c>
    </row>
    <row r="45" spans="1:5">
      <c r="A45" s="35" t="s">
        <v>268</v>
      </c>
      <c r="B45" s="477"/>
      <c r="C45" s="478">
        <v>1894377</v>
      </c>
      <c r="D45" s="479"/>
      <c r="E45" s="478">
        <v>1713907</v>
      </c>
    </row>
    <row r="46" spans="1:5">
      <c r="A46" s="35" t="s">
        <v>269</v>
      </c>
      <c r="B46" s="477"/>
      <c r="C46" s="478"/>
      <c r="D46" s="479"/>
      <c r="E46" s="478"/>
    </row>
    <row r="47" spans="1:5" ht="15">
      <c r="A47" s="35" t="s">
        <v>28</v>
      </c>
      <c r="B47" s="4"/>
      <c r="C47" s="3">
        <v>8565</v>
      </c>
      <c r="D47" s="4"/>
      <c r="E47" s="3">
        <v>4735</v>
      </c>
    </row>
    <row r="48" spans="1:5" ht="15">
      <c r="A48" s="35" t="s">
        <v>29</v>
      </c>
      <c r="B48" s="4"/>
      <c r="C48" s="46">
        <v>22003</v>
      </c>
      <c r="D48" s="4"/>
      <c r="E48" s="3">
        <v>14104</v>
      </c>
    </row>
    <row r="49" spans="1:9" ht="15">
      <c r="A49" s="35" t="s">
        <v>30</v>
      </c>
      <c r="B49" s="4"/>
      <c r="C49" s="46">
        <v>113387</v>
      </c>
      <c r="D49" s="4"/>
      <c r="E49" s="3">
        <v>82485</v>
      </c>
    </row>
    <row r="50" spans="1:9" ht="15">
      <c r="A50" s="35" t="s">
        <v>31</v>
      </c>
      <c r="B50" s="25"/>
      <c r="C50" s="3">
        <v>1625473</v>
      </c>
      <c r="D50" s="4"/>
      <c r="E50" s="3">
        <v>1419958</v>
      </c>
    </row>
    <row r="51" spans="1:9" ht="15">
      <c r="A51" s="35" t="s">
        <v>32</v>
      </c>
      <c r="B51" s="25"/>
      <c r="C51" s="3">
        <v>44930</v>
      </c>
      <c r="D51" s="4"/>
      <c r="E51" s="3">
        <v>42690</v>
      </c>
    </row>
    <row r="52" spans="1:9" ht="15">
      <c r="A52" s="35" t="s">
        <v>33</v>
      </c>
      <c r="B52" s="4"/>
      <c r="C52" s="46">
        <v>39216</v>
      </c>
      <c r="D52" s="4"/>
      <c r="E52" s="3">
        <v>33028</v>
      </c>
    </row>
    <row r="53" spans="1:9" ht="15">
      <c r="A53" s="35" t="s">
        <v>34</v>
      </c>
      <c r="B53" s="25"/>
      <c r="C53" s="3">
        <v>349825</v>
      </c>
      <c r="D53" s="4"/>
      <c r="E53" s="3">
        <v>264413</v>
      </c>
    </row>
    <row r="54" spans="1:9" ht="15">
      <c r="A54" s="35" t="s">
        <v>35</v>
      </c>
      <c r="B54" s="25"/>
      <c r="C54" s="3">
        <v>11274</v>
      </c>
      <c r="D54" s="4"/>
      <c r="E54" s="3">
        <v>9911</v>
      </c>
    </row>
    <row r="55" spans="1:9" ht="15.75" thickBot="1">
      <c r="A55" s="35" t="s">
        <v>36</v>
      </c>
      <c r="B55" s="25"/>
      <c r="C55" s="34">
        <v>272834</v>
      </c>
      <c r="D55" s="4"/>
      <c r="E55" s="34">
        <v>223830</v>
      </c>
    </row>
    <row r="56" spans="1:9" ht="15.75" thickBot="1">
      <c r="A56" s="35" t="s">
        <v>37</v>
      </c>
      <c r="B56" s="4"/>
      <c r="C56" s="34">
        <v>5090442</v>
      </c>
      <c r="D56" s="4"/>
      <c r="E56" s="34">
        <v>4351588</v>
      </c>
    </row>
    <row r="57" spans="1:9" ht="15">
      <c r="A57" s="4"/>
      <c r="B57" s="4"/>
      <c r="C57" s="4"/>
      <c r="D57" s="4"/>
      <c r="E57" s="4"/>
    </row>
    <row r="58" spans="1:9" ht="15.75" thickBot="1">
      <c r="A58" s="18" t="s">
        <v>38</v>
      </c>
      <c r="B58" s="4"/>
      <c r="C58" s="45">
        <v>5576903</v>
      </c>
      <c r="D58" s="4"/>
      <c r="E58" s="45">
        <v>4765159</v>
      </c>
    </row>
    <row r="59" spans="1:9" ht="14.25" thickTop="1"/>
    <row r="63" spans="1:9" s="14" customFormat="1" ht="15">
      <c r="A63" s="96" t="s">
        <v>314</v>
      </c>
      <c r="B63" s="97"/>
      <c r="C63" s="98"/>
      <c r="D63" s="98"/>
      <c r="E63" s="98"/>
      <c r="F63" s="98"/>
      <c r="G63" s="99"/>
      <c r="H63" s="99"/>
      <c r="I63" s="99"/>
    </row>
  </sheetData>
  <mergeCells count="4">
    <mergeCell ref="B45:B46"/>
    <mergeCell ref="C45:C46"/>
    <mergeCell ref="D45:D46"/>
    <mergeCell ref="E45:E46"/>
  </mergeCells>
  <phoneticPr fontId="1" type="noConversion"/>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54"/>
  <sheetViews>
    <sheetView zoomScale="85" zoomScaleNormal="85" workbookViewId="0">
      <pane xSplit="1" ySplit="7" topLeftCell="B67" activePane="bottomRight" state="frozen"/>
      <selection pane="topRight" activeCell="B1" sqref="B1"/>
      <selection pane="bottomLeft" activeCell="A8" sqref="A8"/>
      <selection pane="bottomRight" activeCell="A80" sqref="A80"/>
    </sheetView>
  </sheetViews>
  <sheetFormatPr defaultColWidth="8.375" defaultRowHeight="18" customHeight="1"/>
  <cols>
    <col min="1" max="1" width="30.875" style="92" customWidth="1"/>
    <col min="2" max="2" width="12.125" style="81" customWidth="1"/>
    <col min="3" max="3" width="2.25" style="81" customWidth="1"/>
    <col min="4" max="4" width="16" style="81" customWidth="1"/>
    <col min="5" max="5" width="3.125" style="81" customWidth="1"/>
    <col min="6" max="6" width="10.25" style="81" bestFit="1" customWidth="1"/>
    <col min="7" max="7" width="2.375" style="81" customWidth="1"/>
    <col min="8" max="8" width="8.5" style="81" bestFit="1" customWidth="1"/>
    <col min="9" max="9" width="2" style="81" customWidth="1"/>
    <col min="10" max="10" width="9.5" style="81" customWidth="1"/>
    <col min="11" max="11" width="1.375" style="81" customWidth="1"/>
    <col min="12" max="12" width="9.5" style="81" customWidth="1"/>
    <col min="13" max="13" width="1.625" style="81" customWidth="1"/>
    <col min="14" max="14" width="9.75" style="81" customWidth="1"/>
    <col min="15" max="15" width="1.5" style="81" customWidth="1"/>
    <col min="16" max="16" width="12.5" style="81" customWidth="1"/>
    <col min="17" max="17" width="1.5" style="81" customWidth="1"/>
    <col min="18" max="18" width="10.25" style="81" bestFit="1" customWidth="1"/>
    <col min="19" max="19" width="9.5" style="81" bestFit="1" customWidth="1"/>
    <col min="20" max="16384" width="8.375" style="81"/>
  </cols>
  <sheetData>
    <row r="1" spans="1:18" s="14" customFormat="1" ht="23.25">
      <c r="A1" s="140" t="s">
        <v>80</v>
      </c>
      <c r="B1" s="13"/>
      <c r="E1" s="13"/>
      <c r="F1" s="13"/>
      <c r="G1" s="13"/>
      <c r="H1" s="157"/>
    </row>
    <row r="2" spans="1:18" s="14" customFormat="1" ht="22.15" customHeight="1">
      <c r="A2" s="19"/>
      <c r="B2" s="13"/>
      <c r="E2" s="13"/>
      <c r="F2" s="13"/>
      <c r="G2" s="13"/>
    </row>
    <row r="3" spans="1:18" ht="18" customHeight="1">
      <c r="A3" s="88" t="s">
        <v>278</v>
      </c>
    </row>
    <row r="4" spans="1:18" s="82" customFormat="1" ht="18" customHeight="1">
      <c r="A4" s="88" t="s">
        <v>277</v>
      </c>
    </row>
    <row r="5" spans="1:18" ht="18" customHeight="1">
      <c r="A5" s="89"/>
    </row>
    <row r="6" spans="1:18" ht="26.45" customHeight="1">
      <c r="A6" s="93" t="s">
        <v>85</v>
      </c>
      <c r="B6" s="87" t="s">
        <v>95</v>
      </c>
      <c r="C6" s="147"/>
      <c r="D6" s="87" t="s">
        <v>96</v>
      </c>
      <c r="E6" s="147"/>
      <c r="F6" s="87" t="s">
        <v>97</v>
      </c>
      <c r="G6" s="147"/>
      <c r="H6" s="87" t="s">
        <v>98</v>
      </c>
      <c r="I6" s="147"/>
      <c r="J6" s="87" t="s">
        <v>99</v>
      </c>
      <c r="K6" s="147"/>
      <c r="L6" s="87" t="s">
        <v>100</v>
      </c>
      <c r="M6" s="147"/>
      <c r="N6" s="87" t="s">
        <v>82</v>
      </c>
      <c r="O6" s="147"/>
      <c r="P6" s="87" t="s">
        <v>101</v>
      </c>
      <c r="Q6" s="147"/>
      <c r="R6" s="87" t="s">
        <v>102</v>
      </c>
    </row>
    <row r="7" spans="1:18" ht="18" customHeight="1">
      <c r="A7" s="91"/>
      <c r="B7" s="79"/>
      <c r="C7" s="79"/>
      <c r="D7" s="79"/>
      <c r="E7" s="79"/>
      <c r="F7" s="79"/>
      <c r="G7" s="79"/>
      <c r="H7" s="79"/>
      <c r="I7" s="79"/>
      <c r="J7" s="79"/>
      <c r="K7" s="79"/>
      <c r="L7" s="79"/>
      <c r="M7" s="79"/>
      <c r="N7" s="79"/>
      <c r="O7" s="79"/>
      <c r="P7" s="79"/>
      <c r="Q7" s="79"/>
      <c r="R7" s="79"/>
    </row>
    <row r="8" spans="1:18" ht="18" customHeight="1">
      <c r="A8" s="90" t="s">
        <v>103</v>
      </c>
      <c r="B8" s="62">
        <v>291264</v>
      </c>
      <c r="C8" s="79"/>
      <c r="D8" s="62">
        <v>178291</v>
      </c>
      <c r="E8" s="79"/>
      <c r="F8" s="62" t="s">
        <v>84</v>
      </c>
      <c r="G8" s="79"/>
      <c r="H8" s="62" t="s">
        <v>84</v>
      </c>
      <c r="I8" s="79"/>
      <c r="J8" s="62" t="s">
        <v>84</v>
      </c>
      <c r="K8" s="79"/>
      <c r="L8" s="62" t="s">
        <v>84</v>
      </c>
      <c r="M8" s="79"/>
      <c r="N8" s="62" t="s">
        <v>84</v>
      </c>
      <c r="O8" s="79"/>
      <c r="P8" s="62" t="s">
        <v>84</v>
      </c>
      <c r="Q8" s="79"/>
      <c r="R8" s="62">
        <v>469555</v>
      </c>
    </row>
    <row r="9" spans="1:18" ht="39.6" customHeight="1">
      <c r="A9" s="90" t="s">
        <v>276</v>
      </c>
      <c r="B9" s="62">
        <v>-2014</v>
      </c>
      <c r="C9" s="79"/>
      <c r="D9" s="62">
        <v>-15813</v>
      </c>
      <c r="E9" s="79"/>
      <c r="F9" s="62" t="s">
        <v>84</v>
      </c>
      <c r="G9" s="79"/>
      <c r="H9" s="62" t="s">
        <v>84</v>
      </c>
      <c r="I9" s="79"/>
      <c r="J9" s="62" t="s">
        <v>84</v>
      </c>
      <c r="K9" s="79"/>
      <c r="L9" s="62" t="s">
        <v>84</v>
      </c>
      <c r="M9" s="79"/>
      <c r="N9" s="62" t="s">
        <v>84</v>
      </c>
      <c r="O9" s="79"/>
      <c r="P9" s="62" t="s">
        <v>84</v>
      </c>
      <c r="Q9" s="79"/>
      <c r="R9" s="62">
        <v>-17827</v>
      </c>
    </row>
    <row r="10" spans="1:18" ht="30.6" customHeight="1" thickBot="1">
      <c r="A10" s="75" t="s">
        <v>42</v>
      </c>
      <c r="B10" s="76">
        <v>-1186</v>
      </c>
      <c r="C10" s="79"/>
      <c r="D10" s="76">
        <v>-8922</v>
      </c>
      <c r="E10" s="79"/>
      <c r="F10" s="76" t="s">
        <v>84</v>
      </c>
      <c r="G10" s="79"/>
      <c r="H10" s="76" t="s">
        <v>84</v>
      </c>
      <c r="I10" s="79"/>
      <c r="J10" s="76" t="s">
        <v>84</v>
      </c>
      <c r="K10" s="79"/>
      <c r="L10" s="76" t="s">
        <v>84</v>
      </c>
      <c r="M10" s="79"/>
      <c r="N10" s="76" t="s">
        <v>84</v>
      </c>
      <c r="O10" s="79"/>
      <c r="P10" s="76" t="s">
        <v>84</v>
      </c>
      <c r="Q10" s="79"/>
      <c r="R10" s="76">
        <v>-10108</v>
      </c>
    </row>
    <row r="11" spans="1:18" ht="18" customHeight="1">
      <c r="A11" s="91"/>
      <c r="B11" s="79"/>
      <c r="C11" s="79"/>
      <c r="D11" s="79"/>
      <c r="E11" s="79"/>
      <c r="F11" s="79"/>
      <c r="G11" s="79"/>
      <c r="H11" s="79"/>
      <c r="I11" s="79"/>
      <c r="J11" s="79"/>
      <c r="K11" s="79"/>
      <c r="L11" s="79"/>
      <c r="M11" s="79"/>
      <c r="N11" s="79"/>
      <c r="O11" s="79"/>
      <c r="P11" s="79"/>
      <c r="Q11" s="79"/>
      <c r="R11" s="79"/>
    </row>
    <row r="12" spans="1:18" ht="18" customHeight="1">
      <c r="A12" s="90" t="s">
        <v>43</v>
      </c>
      <c r="B12" s="62">
        <v>288064</v>
      </c>
      <c r="C12" s="79"/>
      <c r="D12" s="62">
        <v>153556</v>
      </c>
      <c r="E12" s="79"/>
      <c r="F12" s="62" t="s">
        <v>84</v>
      </c>
      <c r="G12" s="79"/>
      <c r="H12" s="62" t="s">
        <v>84</v>
      </c>
      <c r="I12" s="79"/>
      <c r="J12" s="62" t="s">
        <v>84</v>
      </c>
      <c r="K12" s="79"/>
      <c r="L12" s="62" t="s">
        <v>84</v>
      </c>
      <c r="M12" s="79"/>
      <c r="N12" s="62" t="s">
        <v>84</v>
      </c>
      <c r="O12" s="79"/>
      <c r="P12" s="62" t="s">
        <v>84</v>
      </c>
      <c r="Q12" s="79"/>
      <c r="R12" s="62">
        <v>441620</v>
      </c>
    </row>
    <row r="13" spans="1:18" ht="18" customHeight="1">
      <c r="A13" s="90" t="s">
        <v>44</v>
      </c>
      <c r="B13" s="62">
        <v>275</v>
      </c>
      <c r="C13" s="79"/>
      <c r="D13" s="62">
        <v>6078</v>
      </c>
      <c r="E13" s="79"/>
      <c r="F13" s="62" t="s">
        <v>84</v>
      </c>
      <c r="G13" s="79"/>
      <c r="H13" s="62" t="s">
        <v>84</v>
      </c>
      <c r="I13" s="79"/>
      <c r="J13" s="62" t="s">
        <v>84</v>
      </c>
      <c r="K13" s="79"/>
      <c r="L13" s="62" t="s">
        <v>84</v>
      </c>
      <c r="M13" s="79"/>
      <c r="N13" s="62" t="s">
        <v>84</v>
      </c>
      <c r="O13" s="79"/>
      <c r="P13" s="62" t="s">
        <v>84</v>
      </c>
      <c r="Q13" s="79"/>
      <c r="R13" s="62">
        <v>6353</v>
      </c>
    </row>
    <row r="14" spans="1:18" ht="31.9" customHeight="1">
      <c r="A14" s="90" t="s">
        <v>45</v>
      </c>
      <c r="B14" s="62" t="s">
        <v>84</v>
      </c>
      <c r="C14" s="79"/>
      <c r="D14" s="62" t="s">
        <v>84</v>
      </c>
      <c r="E14" s="79"/>
      <c r="F14" s="62">
        <v>131208</v>
      </c>
      <c r="G14" s="79"/>
      <c r="H14" s="62" t="s">
        <v>84</v>
      </c>
      <c r="I14" s="79"/>
      <c r="J14" s="62" t="s">
        <v>84</v>
      </c>
      <c r="K14" s="79"/>
      <c r="L14" s="62" t="s">
        <v>84</v>
      </c>
      <c r="M14" s="79"/>
      <c r="N14" s="62" t="s">
        <v>84</v>
      </c>
      <c r="O14" s="79"/>
      <c r="P14" s="62">
        <v>-133</v>
      </c>
      <c r="Q14" s="79"/>
      <c r="R14" s="62">
        <v>131075</v>
      </c>
    </row>
    <row r="15" spans="1:18" ht="36" customHeight="1">
      <c r="A15" s="90" t="s">
        <v>105</v>
      </c>
      <c r="B15" s="62" t="s">
        <v>84</v>
      </c>
      <c r="C15" s="79"/>
      <c r="D15" s="62" t="s">
        <v>84</v>
      </c>
      <c r="E15" s="79"/>
      <c r="F15" s="62">
        <v>31474</v>
      </c>
      <c r="G15" s="79"/>
      <c r="H15" s="62">
        <v>3600</v>
      </c>
      <c r="I15" s="79"/>
      <c r="J15" s="62">
        <v>4966</v>
      </c>
      <c r="K15" s="79"/>
      <c r="L15" s="62" t="s">
        <v>84</v>
      </c>
      <c r="M15" s="79"/>
      <c r="N15" s="62">
        <v>2604</v>
      </c>
      <c r="O15" s="79"/>
      <c r="P15" s="62">
        <v>-2785</v>
      </c>
      <c r="Q15" s="79"/>
      <c r="R15" s="62">
        <v>39859</v>
      </c>
    </row>
    <row r="16" spans="1:18" ht="37.9" customHeight="1">
      <c r="A16" s="75" t="s">
        <v>106</v>
      </c>
      <c r="B16" s="62" t="s">
        <v>84</v>
      </c>
      <c r="C16" s="79"/>
      <c r="D16" s="62" t="s">
        <v>84</v>
      </c>
      <c r="E16" s="79"/>
      <c r="F16" s="62">
        <v>1189</v>
      </c>
      <c r="G16" s="79"/>
      <c r="H16" s="62">
        <v>330</v>
      </c>
      <c r="I16" s="79"/>
      <c r="J16" s="62">
        <v>110</v>
      </c>
      <c r="K16" s="79"/>
      <c r="L16" s="62" t="s">
        <v>84</v>
      </c>
      <c r="M16" s="79"/>
      <c r="N16" s="62">
        <v>1156</v>
      </c>
      <c r="O16" s="79"/>
      <c r="P16" s="62">
        <v>-2785</v>
      </c>
      <c r="Q16" s="79"/>
      <c r="R16" s="62" t="s">
        <v>84</v>
      </c>
    </row>
    <row r="17" spans="1:18" ht="18" customHeight="1">
      <c r="A17" s="90" t="s">
        <v>46</v>
      </c>
      <c r="B17" s="62">
        <v>82191</v>
      </c>
      <c r="C17" s="79"/>
      <c r="D17" s="62">
        <v>8797</v>
      </c>
      <c r="E17" s="79"/>
      <c r="F17" s="62">
        <v>1561</v>
      </c>
      <c r="G17" s="79"/>
      <c r="H17" s="62">
        <v>1673</v>
      </c>
      <c r="I17" s="79"/>
      <c r="J17" s="62">
        <v>2591</v>
      </c>
      <c r="K17" s="79"/>
      <c r="L17" s="62">
        <v>982</v>
      </c>
      <c r="M17" s="79"/>
      <c r="N17" s="62">
        <v>21904</v>
      </c>
      <c r="O17" s="79"/>
      <c r="P17" s="62">
        <v>-4646</v>
      </c>
      <c r="Q17" s="79"/>
      <c r="R17" s="62">
        <v>115053</v>
      </c>
    </row>
    <row r="18" spans="1:18" ht="32.450000000000003" customHeight="1">
      <c r="A18" s="75" t="s">
        <v>107</v>
      </c>
      <c r="B18" s="62">
        <v>1882</v>
      </c>
      <c r="C18" s="79"/>
      <c r="D18" s="62">
        <v>32</v>
      </c>
      <c r="E18" s="79"/>
      <c r="F18" s="62" t="s">
        <v>84</v>
      </c>
      <c r="G18" s="79"/>
      <c r="H18" s="62">
        <v>20</v>
      </c>
      <c r="I18" s="79"/>
      <c r="J18" s="62">
        <v>140</v>
      </c>
      <c r="K18" s="79"/>
      <c r="L18" s="62" t="s">
        <v>84</v>
      </c>
      <c r="M18" s="79"/>
      <c r="N18" s="62">
        <v>2572</v>
      </c>
      <c r="O18" s="79"/>
      <c r="P18" s="62">
        <v>-4646</v>
      </c>
      <c r="Q18" s="79"/>
      <c r="R18" s="62" t="s">
        <v>84</v>
      </c>
    </row>
    <row r="19" spans="1:18" ht="25.9" customHeight="1">
      <c r="A19" s="90" t="s">
        <v>108</v>
      </c>
      <c r="B19" s="62">
        <v>239</v>
      </c>
      <c r="C19" s="79"/>
      <c r="D19" s="62" t="s">
        <v>84</v>
      </c>
      <c r="E19" s="79"/>
      <c r="F19" s="62" t="s">
        <v>84</v>
      </c>
      <c r="G19" s="79"/>
      <c r="H19" s="62">
        <v>197</v>
      </c>
      <c r="I19" s="79"/>
      <c r="J19" s="62">
        <v>-1</v>
      </c>
      <c r="K19" s="79"/>
      <c r="L19" s="62">
        <v>-26</v>
      </c>
      <c r="M19" s="79"/>
      <c r="N19" s="62">
        <v>-1779</v>
      </c>
      <c r="O19" s="79"/>
      <c r="P19" s="62" t="s">
        <v>84</v>
      </c>
      <c r="Q19" s="79"/>
      <c r="R19" s="62">
        <v>-1370</v>
      </c>
    </row>
    <row r="20" spans="1:18" ht="18" customHeight="1">
      <c r="A20" s="90" t="s">
        <v>47</v>
      </c>
      <c r="B20" s="62">
        <v>17311</v>
      </c>
      <c r="C20" s="79"/>
      <c r="D20" s="62">
        <v>874</v>
      </c>
      <c r="E20" s="79"/>
      <c r="F20" s="62">
        <v>342</v>
      </c>
      <c r="G20" s="79"/>
      <c r="H20" s="62">
        <v>225</v>
      </c>
      <c r="I20" s="79"/>
      <c r="J20" s="62">
        <v>1294</v>
      </c>
      <c r="K20" s="79"/>
      <c r="L20" s="62">
        <v>462</v>
      </c>
      <c r="M20" s="79"/>
      <c r="N20" s="62">
        <v>47571</v>
      </c>
      <c r="O20" s="79"/>
      <c r="P20" s="62">
        <v>-26181</v>
      </c>
      <c r="Q20" s="79"/>
      <c r="R20" s="62">
        <v>41898</v>
      </c>
    </row>
    <row r="21" spans="1:18" ht="22.9" customHeight="1" thickBot="1">
      <c r="A21" s="90" t="s">
        <v>109</v>
      </c>
      <c r="B21" s="76">
        <v>7931</v>
      </c>
      <c r="C21" s="79"/>
      <c r="D21" s="76">
        <v>19</v>
      </c>
      <c r="E21" s="79"/>
      <c r="F21" s="76" t="s">
        <v>84</v>
      </c>
      <c r="G21" s="79"/>
      <c r="H21" s="76">
        <v>1</v>
      </c>
      <c r="I21" s="79"/>
      <c r="J21" s="76" t="s">
        <v>84</v>
      </c>
      <c r="K21" s="79"/>
      <c r="L21" s="76">
        <v>450</v>
      </c>
      <c r="M21" s="79"/>
      <c r="N21" s="76">
        <v>17780</v>
      </c>
      <c r="O21" s="79"/>
      <c r="P21" s="76">
        <v>-26181</v>
      </c>
      <c r="Q21" s="79"/>
      <c r="R21" s="76" t="s">
        <v>84</v>
      </c>
    </row>
    <row r="22" spans="1:18" ht="18" customHeight="1">
      <c r="A22" s="91"/>
      <c r="B22" s="79"/>
      <c r="C22" s="79"/>
      <c r="D22" s="79"/>
      <c r="E22" s="79"/>
      <c r="F22" s="79"/>
      <c r="G22" s="79"/>
      <c r="H22" s="79"/>
      <c r="I22" s="79"/>
      <c r="J22" s="79"/>
      <c r="K22" s="79"/>
      <c r="L22" s="79"/>
      <c r="M22" s="79"/>
      <c r="N22" s="79"/>
      <c r="O22" s="79"/>
      <c r="P22" s="79"/>
      <c r="Q22" s="79"/>
      <c r="R22" s="79"/>
    </row>
    <row r="23" spans="1:18" ht="18" customHeight="1" thickBot="1">
      <c r="A23" s="93" t="s">
        <v>48</v>
      </c>
      <c r="B23" s="63">
        <v>388080</v>
      </c>
      <c r="C23" s="79"/>
      <c r="D23" s="63">
        <v>169305</v>
      </c>
      <c r="E23" s="79"/>
      <c r="F23" s="63">
        <v>164585</v>
      </c>
      <c r="G23" s="79"/>
      <c r="H23" s="63">
        <v>5695</v>
      </c>
      <c r="I23" s="79"/>
      <c r="J23" s="63">
        <v>8850</v>
      </c>
      <c r="K23" s="79"/>
      <c r="L23" s="63">
        <v>1418</v>
      </c>
      <c r="M23" s="79"/>
      <c r="N23" s="63">
        <v>70300</v>
      </c>
      <c r="O23" s="79"/>
      <c r="P23" s="63">
        <v>-33745</v>
      </c>
      <c r="Q23" s="79"/>
      <c r="R23" s="63">
        <v>774488</v>
      </c>
    </row>
    <row r="24" spans="1:18" ht="18" customHeight="1" thickTop="1"/>
    <row r="25" spans="1:18" ht="23.45" customHeight="1">
      <c r="A25" s="90" t="s">
        <v>51</v>
      </c>
      <c r="B25" s="62">
        <v>-241283</v>
      </c>
      <c r="C25" s="62"/>
      <c r="D25" s="62">
        <v>-83531</v>
      </c>
      <c r="E25" s="79"/>
      <c r="F25" s="62" t="s">
        <v>84</v>
      </c>
      <c r="G25" s="79"/>
      <c r="H25" s="62" t="s">
        <v>84</v>
      </c>
      <c r="I25" s="79"/>
      <c r="J25" s="62" t="s">
        <v>84</v>
      </c>
      <c r="K25" s="79"/>
      <c r="L25" s="80" t="s">
        <v>84</v>
      </c>
      <c r="M25" s="79"/>
      <c r="N25" s="80" t="s">
        <v>84</v>
      </c>
      <c r="O25" s="79"/>
      <c r="P25" s="80" t="s">
        <v>84</v>
      </c>
      <c r="Q25" s="79"/>
      <c r="R25" s="62">
        <v>-324814</v>
      </c>
    </row>
    <row r="26" spans="1:18" ht="27.6" customHeight="1">
      <c r="A26" s="90" t="s">
        <v>52</v>
      </c>
      <c r="B26" s="62">
        <v>-56249</v>
      </c>
      <c r="C26" s="62"/>
      <c r="D26" s="62">
        <v>-25486</v>
      </c>
      <c r="E26" s="79"/>
      <c r="F26" s="62" t="s">
        <v>84</v>
      </c>
      <c r="G26" s="79"/>
      <c r="H26" s="62" t="s">
        <v>84</v>
      </c>
      <c r="I26" s="79"/>
      <c r="J26" s="62" t="s">
        <v>84</v>
      </c>
      <c r="K26" s="79"/>
      <c r="L26" s="80" t="s">
        <v>84</v>
      </c>
      <c r="M26" s="79"/>
      <c r="N26" s="80">
        <v>-70</v>
      </c>
      <c r="O26" s="79"/>
      <c r="P26" s="80">
        <v>3051</v>
      </c>
      <c r="Q26" s="79"/>
      <c r="R26" s="62">
        <v>-78754</v>
      </c>
    </row>
    <row r="27" spans="1:18" ht="27" customHeight="1">
      <c r="A27" s="90" t="s">
        <v>53</v>
      </c>
      <c r="B27" s="62" t="s">
        <v>84</v>
      </c>
      <c r="C27" s="62"/>
      <c r="D27" s="80" t="s">
        <v>84</v>
      </c>
      <c r="E27" s="79"/>
      <c r="F27" s="62">
        <v>-54960</v>
      </c>
      <c r="G27" s="79"/>
      <c r="H27" s="80" t="s">
        <v>84</v>
      </c>
      <c r="I27" s="79"/>
      <c r="J27" s="62" t="s">
        <v>84</v>
      </c>
      <c r="K27" s="79"/>
      <c r="L27" s="80" t="s">
        <v>84</v>
      </c>
      <c r="M27" s="79"/>
      <c r="N27" s="80" t="s">
        <v>84</v>
      </c>
      <c r="O27" s="79"/>
      <c r="P27" s="80">
        <v>2023</v>
      </c>
      <c r="Q27" s="79"/>
      <c r="R27" s="62">
        <v>-52937</v>
      </c>
    </row>
    <row r="28" spans="1:18" ht="26.45" customHeight="1">
      <c r="A28" s="90" t="s">
        <v>270</v>
      </c>
      <c r="B28" s="62" t="s">
        <v>84</v>
      </c>
      <c r="C28" s="62"/>
      <c r="D28" s="80" t="s">
        <v>84</v>
      </c>
      <c r="E28" s="79"/>
      <c r="F28" s="62">
        <v>-3450</v>
      </c>
      <c r="G28" s="79"/>
      <c r="H28" s="62">
        <v>-615</v>
      </c>
      <c r="I28" s="79"/>
      <c r="J28" s="62">
        <v>-818</v>
      </c>
      <c r="K28" s="79"/>
      <c r="L28" s="80" t="s">
        <v>84</v>
      </c>
      <c r="M28" s="79"/>
      <c r="N28" s="80">
        <v>-117</v>
      </c>
      <c r="O28" s="79"/>
      <c r="P28" s="80">
        <v>608</v>
      </c>
      <c r="Q28" s="79"/>
      <c r="R28" s="62">
        <v>-4392</v>
      </c>
    </row>
    <row r="29" spans="1:18" ht="18" customHeight="1">
      <c r="A29" s="90" t="s">
        <v>54</v>
      </c>
      <c r="B29" s="62" t="s">
        <v>84</v>
      </c>
      <c r="C29" s="62"/>
      <c r="D29" s="80" t="s">
        <v>84</v>
      </c>
      <c r="E29" s="79"/>
      <c r="F29" s="62">
        <v>-45435</v>
      </c>
      <c r="G29" s="79"/>
      <c r="H29" s="80">
        <v>6</v>
      </c>
      <c r="I29" s="79"/>
      <c r="J29" s="62" t="s">
        <v>84</v>
      </c>
      <c r="K29" s="79"/>
      <c r="L29" s="80" t="s">
        <v>84</v>
      </c>
      <c r="M29" s="79"/>
      <c r="N29" s="80">
        <v>-62</v>
      </c>
      <c r="O29" s="79"/>
      <c r="P29" s="62" t="s">
        <v>84</v>
      </c>
      <c r="Q29" s="79"/>
      <c r="R29" s="62">
        <v>-45491</v>
      </c>
    </row>
    <row r="30" spans="1:18" ht="18" customHeight="1">
      <c r="A30" s="90" t="s">
        <v>55</v>
      </c>
      <c r="B30" s="62">
        <v>-226</v>
      </c>
      <c r="C30" s="62"/>
      <c r="D30" s="80">
        <v>92</v>
      </c>
      <c r="E30" s="79"/>
      <c r="F30" s="62">
        <v>882</v>
      </c>
      <c r="G30" s="79"/>
      <c r="H30" s="80" t="s">
        <v>84</v>
      </c>
      <c r="I30" s="79"/>
      <c r="J30" s="62" t="s">
        <v>84</v>
      </c>
      <c r="K30" s="79"/>
      <c r="L30" s="80">
        <v>159</v>
      </c>
      <c r="M30" s="79"/>
      <c r="N30" s="80">
        <v>494</v>
      </c>
      <c r="O30" s="79"/>
      <c r="P30" s="80" t="s">
        <v>84</v>
      </c>
      <c r="Q30" s="79"/>
      <c r="R30" s="80">
        <v>1401</v>
      </c>
    </row>
    <row r="31" spans="1:18" ht="18" customHeight="1">
      <c r="A31" s="90" t="s">
        <v>110</v>
      </c>
      <c r="B31" s="62">
        <v>-41392</v>
      </c>
      <c r="C31" s="62"/>
      <c r="D31" s="62">
        <v>-44514</v>
      </c>
      <c r="E31" s="79"/>
      <c r="F31" s="62">
        <v>-32192</v>
      </c>
      <c r="G31" s="79"/>
      <c r="H31" s="62">
        <v>-1703</v>
      </c>
      <c r="I31" s="79"/>
      <c r="J31" s="62">
        <v>-3676</v>
      </c>
      <c r="K31" s="79"/>
      <c r="L31" s="80">
        <v>-1070</v>
      </c>
      <c r="M31" s="79"/>
      <c r="N31" s="80">
        <v>-25007</v>
      </c>
      <c r="O31" s="79"/>
      <c r="P31" s="80">
        <v>8547</v>
      </c>
      <c r="Q31" s="79"/>
      <c r="R31" s="62">
        <v>-141007</v>
      </c>
    </row>
    <row r="32" spans="1:18" ht="18" customHeight="1">
      <c r="A32" s="90" t="s">
        <v>57</v>
      </c>
      <c r="B32" s="62">
        <v>-2747</v>
      </c>
      <c r="C32" s="62"/>
      <c r="D32" s="62">
        <v>-451</v>
      </c>
      <c r="E32" s="79"/>
      <c r="F32" s="62" t="s">
        <v>84</v>
      </c>
      <c r="G32" s="79"/>
      <c r="H32" s="62">
        <v>-374</v>
      </c>
      <c r="I32" s="79"/>
      <c r="J32" s="62">
        <v>-514</v>
      </c>
      <c r="K32" s="79"/>
      <c r="L32" s="80">
        <v>-284</v>
      </c>
      <c r="M32" s="79"/>
      <c r="N32" s="80">
        <v>-9537</v>
      </c>
      <c r="O32" s="79"/>
      <c r="P32" s="80">
        <v>1763</v>
      </c>
      <c r="Q32" s="79"/>
      <c r="R32" s="62">
        <v>-12144</v>
      </c>
    </row>
    <row r="33" spans="1:18" ht="18" customHeight="1" thickBot="1">
      <c r="A33" s="90" t="s">
        <v>58</v>
      </c>
      <c r="B33" s="76">
        <v>-15384</v>
      </c>
      <c r="C33" s="76"/>
      <c r="D33" s="76">
        <v>-486</v>
      </c>
      <c r="E33" s="62"/>
      <c r="F33" s="76">
        <v>-74</v>
      </c>
      <c r="G33" s="62"/>
      <c r="H33" s="76">
        <v>-258</v>
      </c>
      <c r="I33" s="62"/>
      <c r="J33" s="76">
        <v>-1130</v>
      </c>
      <c r="K33" s="62"/>
      <c r="L33" s="84">
        <v>-7</v>
      </c>
      <c r="M33" s="62"/>
      <c r="N33" s="84">
        <v>-22353</v>
      </c>
      <c r="O33" s="62"/>
      <c r="P33" s="76">
        <v>17753</v>
      </c>
      <c r="Q33" s="62"/>
      <c r="R33" s="76">
        <v>-21939</v>
      </c>
    </row>
    <row r="34" spans="1:18" ht="18" customHeight="1">
      <c r="A34" s="91"/>
      <c r="B34" s="85"/>
      <c r="C34" s="85"/>
      <c r="D34" s="79"/>
      <c r="E34" s="79"/>
      <c r="F34" s="79"/>
      <c r="G34" s="79"/>
      <c r="H34" s="79"/>
      <c r="I34" s="79"/>
      <c r="J34" s="79"/>
      <c r="K34" s="79"/>
      <c r="L34" s="79"/>
      <c r="M34" s="79"/>
      <c r="N34" s="79"/>
      <c r="O34" s="79"/>
      <c r="P34" s="79"/>
      <c r="Q34" s="79"/>
      <c r="R34" s="79"/>
    </row>
    <row r="35" spans="1:18" ht="18" customHeight="1" thickBot="1">
      <c r="A35" s="93" t="s">
        <v>59</v>
      </c>
      <c r="B35" s="76">
        <v>-357281</v>
      </c>
      <c r="C35" s="76"/>
      <c r="D35" s="76">
        <v>-154376</v>
      </c>
      <c r="E35" s="62"/>
      <c r="F35" s="76">
        <v>-135229</v>
      </c>
      <c r="G35" s="62"/>
      <c r="H35" s="76">
        <v>-2944</v>
      </c>
      <c r="I35" s="62"/>
      <c r="J35" s="76">
        <v>-6138</v>
      </c>
      <c r="K35" s="62"/>
      <c r="L35" s="84">
        <v>-1202</v>
      </c>
      <c r="M35" s="62"/>
      <c r="N35" s="84">
        <v>-56652</v>
      </c>
      <c r="O35" s="62"/>
      <c r="P35" s="76">
        <v>33745</v>
      </c>
      <c r="Q35" s="62"/>
      <c r="R35" s="76">
        <v>-680077</v>
      </c>
    </row>
    <row r="36" spans="1:18" ht="18" customHeight="1">
      <c r="A36" s="91"/>
      <c r="B36" s="85"/>
      <c r="C36" s="85"/>
      <c r="D36" s="79"/>
      <c r="E36" s="79"/>
      <c r="F36" s="79"/>
      <c r="G36" s="79"/>
      <c r="H36" s="79"/>
      <c r="I36" s="79"/>
      <c r="J36" s="79"/>
      <c r="K36" s="79"/>
      <c r="L36" s="79"/>
      <c r="M36" s="79"/>
      <c r="N36" s="79"/>
      <c r="O36" s="79"/>
      <c r="P36" s="79"/>
      <c r="Q36" s="79"/>
      <c r="R36" s="79"/>
    </row>
    <row r="37" spans="1:18" ht="18" customHeight="1">
      <c r="A37" s="90" t="s">
        <v>60</v>
      </c>
      <c r="B37" s="62">
        <v>30799</v>
      </c>
      <c r="C37" s="62"/>
      <c r="D37" s="62">
        <v>14929</v>
      </c>
      <c r="E37" s="79"/>
      <c r="F37" s="80">
        <v>29356</v>
      </c>
      <c r="G37" s="79"/>
      <c r="H37" s="80">
        <v>2751</v>
      </c>
      <c r="I37" s="79"/>
      <c r="J37" s="62">
        <v>2712</v>
      </c>
      <c r="K37" s="79"/>
      <c r="L37" s="80">
        <v>216</v>
      </c>
      <c r="M37" s="79"/>
      <c r="N37" s="80">
        <v>13648</v>
      </c>
      <c r="O37" s="79"/>
      <c r="P37" s="80" t="s">
        <v>84</v>
      </c>
      <c r="Q37" s="79"/>
      <c r="R37" s="80">
        <v>94411</v>
      </c>
    </row>
    <row r="38" spans="1:18" ht="18" customHeight="1" thickBot="1">
      <c r="A38" s="90" t="s">
        <v>61</v>
      </c>
      <c r="B38" s="76">
        <v>-8203</v>
      </c>
      <c r="C38" s="76"/>
      <c r="D38" s="76">
        <v>-2614</v>
      </c>
      <c r="E38" s="62"/>
      <c r="F38" s="76">
        <v>-7200</v>
      </c>
      <c r="G38" s="62"/>
      <c r="H38" s="76">
        <v>-429</v>
      </c>
      <c r="I38" s="62"/>
      <c r="J38" s="76">
        <v>-497</v>
      </c>
      <c r="K38" s="62"/>
      <c r="L38" s="84">
        <v>-11</v>
      </c>
      <c r="M38" s="62"/>
      <c r="N38" s="84">
        <v>-3089</v>
      </c>
      <c r="O38" s="62"/>
      <c r="P38" s="76" t="s">
        <v>84</v>
      </c>
      <c r="Q38" s="62"/>
      <c r="R38" s="76">
        <v>-22043</v>
      </c>
    </row>
    <row r="39" spans="1:18" ht="18" customHeight="1">
      <c r="A39" s="91"/>
      <c r="B39" s="85"/>
      <c r="C39" s="85"/>
      <c r="D39" s="79"/>
      <c r="E39" s="79"/>
      <c r="F39" s="79"/>
      <c r="G39" s="79"/>
      <c r="H39" s="79"/>
      <c r="I39" s="79"/>
      <c r="J39" s="79"/>
      <c r="K39" s="79"/>
      <c r="L39" s="79"/>
      <c r="M39" s="79"/>
      <c r="N39" s="79"/>
      <c r="O39" s="79"/>
      <c r="P39" s="79"/>
      <c r="Q39" s="79"/>
      <c r="R39" s="79"/>
    </row>
    <row r="40" spans="1:18" ht="18" customHeight="1" thickBot="1">
      <c r="A40" s="93" t="s">
        <v>62</v>
      </c>
      <c r="B40" s="63">
        <v>22596</v>
      </c>
      <c r="C40" s="63"/>
      <c r="D40" s="63">
        <v>12315</v>
      </c>
      <c r="E40" s="62"/>
      <c r="F40" s="63">
        <v>22156</v>
      </c>
      <c r="G40" s="62"/>
      <c r="H40" s="63">
        <v>2322</v>
      </c>
      <c r="I40" s="62"/>
      <c r="J40" s="63">
        <v>2215</v>
      </c>
      <c r="K40" s="62"/>
      <c r="L40" s="86">
        <v>205</v>
      </c>
      <c r="M40" s="62"/>
      <c r="N40" s="86">
        <v>10559</v>
      </c>
      <c r="O40" s="62"/>
      <c r="P40" s="63" t="s">
        <v>84</v>
      </c>
      <c r="Q40" s="62"/>
      <c r="R40" s="63">
        <v>72368</v>
      </c>
    </row>
    <row r="41" spans="1:18" ht="18" customHeight="1" thickTop="1"/>
    <row r="42" spans="1:18" ht="32.450000000000003" customHeight="1">
      <c r="A42" s="93" t="s">
        <v>85</v>
      </c>
      <c r="B42" s="87" t="s">
        <v>95</v>
      </c>
      <c r="C42" s="147"/>
      <c r="D42" s="87" t="s">
        <v>96</v>
      </c>
      <c r="E42" s="147"/>
      <c r="F42" s="87" t="s">
        <v>97</v>
      </c>
      <c r="G42" s="147"/>
      <c r="H42" s="87" t="s">
        <v>98</v>
      </c>
      <c r="I42" s="147"/>
      <c r="J42" s="87" t="s">
        <v>99</v>
      </c>
      <c r="K42" s="147"/>
      <c r="L42" s="87" t="s">
        <v>100</v>
      </c>
      <c r="M42" s="147"/>
      <c r="N42" s="87" t="s">
        <v>82</v>
      </c>
      <c r="O42" s="147"/>
      <c r="P42" s="87" t="s">
        <v>101</v>
      </c>
      <c r="Q42" s="147"/>
      <c r="R42" s="87" t="s">
        <v>102</v>
      </c>
    </row>
    <row r="43" spans="1:18" ht="18" customHeight="1">
      <c r="A43" s="91"/>
      <c r="B43" s="79"/>
      <c r="C43" s="79"/>
      <c r="D43" s="79"/>
      <c r="E43" s="79"/>
      <c r="F43" s="79"/>
      <c r="G43" s="79"/>
      <c r="H43" s="79"/>
      <c r="I43" s="79"/>
      <c r="J43" s="79"/>
      <c r="K43" s="79"/>
      <c r="L43" s="79"/>
      <c r="M43" s="79"/>
      <c r="N43" s="79"/>
      <c r="O43" s="79"/>
      <c r="P43" s="79"/>
      <c r="Q43" s="79"/>
      <c r="R43" s="79"/>
    </row>
    <row r="44" spans="1:18" ht="30" customHeight="1">
      <c r="A44" s="90" t="s">
        <v>111</v>
      </c>
      <c r="B44" s="62">
        <v>204304</v>
      </c>
      <c r="C44" s="79"/>
      <c r="D44" s="62">
        <v>36389</v>
      </c>
      <c r="E44" s="79"/>
      <c r="F44" s="62">
        <v>268827</v>
      </c>
      <c r="G44" s="79"/>
      <c r="H44" s="62">
        <v>7876</v>
      </c>
      <c r="I44" s="79"/>
      <c r="J44" s="62">
        <v>34244</v>
      </c>
      <c r="K44" s="79"/>
      <c r="L44" s="62">
        <v>11528</v>
      </c>
      <c r="M44" s="79"/>
      <c r="N44" s="62">
        <v>47613</v>
      </c>
      <c r="O44" s="79"/>
      <c r="P44" s="62">
        <v>-49638</v>
      </c>
      <c r="Q44" s="79"/>
      <c r="R44" s="62">
        <v>561143</v>
      </c>
    </row>
    <row r="45" spans="1:18" ht="27.6" customHeight="1">
      <c r="A45" s="90" t="s">
        <v>112</v>
      </c>
      <c r="B45" s="62">
        <v>7894</v>
      </c>
      <c r="C45" s="79"/>
      <c r="D45" s="62">
        <v>4201</v>
      </c>
      <c r="E45" s="79"/>
      <c r="F45" s="62">
        <v>306762</v>
      </c>
      <c r="G45" s="79"/>
      <c r="H45" s="62" t="s">
        <v>84</v>
      </c>
      <c r="I45" s="79"/>
      <c r="J45" s="62" t="s">
        <v>84</v>
      </c>
      <c r="K45" s="79"/>
      <c r="L45" s="62" t="s">
        <v>84</v>
      </c>
      <c r="M45" s="79"/>
      <c r="N45" s="62">
        <v>3</v>
      </c>
      <c r="O45" s="79"/>
      <c r="P45" s="62" t="s">
        <v>84</v>
      </c>
      <c r="Q45" s="79"/>
      <c r="R45" s="62">
        <v>318860</v>
      </c>
    </row>
    <row r="46" spans="1:18" ht="18" customHeight="1">
      <c r="A46" s="90" t="s">
        <v>0</v>
      </c>
      <c r="B46" s="62">
        <v>1137450</v>
      </c>
      <c r="C46" s="79"/>
      <c r="D46" s="62">
        <v>120754</v>
      </c>
      <c r="E46" s="79"/>
      <c r="F46" s="62">
        <v>767440</v>
      </c>
      <c r="G46" s="79"/>
      <c r="H46" s="62" t="s">
        <v>84</v>
      </c>
      <c r="I46" s="79"/>
      <c r="J46" s="62">
        <v>38111</v>
      </c>
      <c r="K46" s="79"/>
      <c r="L46" s="62">
        <v>17947</v>
      </c>
      <c r="M46" s="79"/>
      <c r="N46" s="62">
        <v>84159</v>
      </c>
      <c r="O46" s="79"/>
      <c r="P46" s="62">
        <v>-9570</v>
      </c>
      <c r="Q46" s="79"/>
      <c r="R46" s="62">
        <v>2156291</v>
      </c>
    </row>
    <row r="47" spans="1:18" ht="18" customHeight="1">
      <c r="A47" s="90" t="s">
        <v>1</v>
      </c>
      <c r="B47" s="62">
        <v>328991</v>
      </c>
      <c r="C47" s="79"/>
      <c r="D47" s="62">
        <v>42607</v>
      </c>
      <c r="E47" s="79"/>
      <c r="F47" s="62">
        <v>918</v>
      </c>
      <c r="G47" s="79"/>
      <c r="H47" s="62">
        <v>13299</v>
      </c>
      <c r="I47" s="79"/>
      <c r="J47" s="62">
        <v>8910</v>
      </c>
      <c r="K47" s="79"/>
      <c r="L47" s="62">
        <v>6756</v>
      </c>
      <c r="M47" s="79"/>
      <c r="N47" s="62">
        <v>39537</v>
      </c>
      <c r="O47" s="79"/>
      <c r="P47" s="62">
        <v>-14110</v>
      </c>
      <c r="Q47" s="79"/>
      <c r="R47" s="62">
        <v>426908</v>
      </c>
    </row>
    <row r="48" spans="1:18" ht="18" customHeight="1">
      <c r="A48" s="90" t="s">
        <v>3</v>
      </c>
      <c r="B48" s="62">
        <v>9985</v>
      </c>
      <c r="C48" s="79"/>
      <c r="D48" s="62" t="s">
        <v>84</v>
      </c>
      <c r="E48" s="79"/>
      <c r="F48" s="62">
        <v>1436242</v>
      </c>
      <c r="G48" s="79"/>
      <c r="H48" s="62">
        <v>90</v>
      </c>
      <c r="I48" s="79"/>
      <c r="J48" s="62" t="s">
        <v>84</v>
      </c>
      <c r="K48" s="79"/>
      <c r="L48" s="62" t="s">
        <v>84</v>
      </c>
      <c r="M48" s="79"/>
      <c r="N48" s="62">
        <v>38883</v>
      </c>
      <c r="O48" s="79"/>
      <c r="P48" s="62">
        <v>-26909</v>
      </c>
      <c r="Q48" s="79"/>
      <c r="R48" s="62">
        <v>1458291</v>
      </c>
    </row>
    <row r="49" spans="1:18" ht="18" customHeight="1">
      <c r="A49" s="90" t="s">
        <v>5</v>
      </c>
      <c r="B49" s="62">
        <v>1244</v>
      </c>
      <c r="C49" s="79"/>
      <c r="D49" s="62" t="s">
        <v>84</v>
      </c>
      <c r="E49" s="79"/>
      <c r="F49" s="62">
        <v>5568</v>
      </c>
      <c r="G49" s="79"/>
      <c r="H49" s="62" t="s">
        <v>84</v>
      </c>
      <c r="I49" s="79"/>
      <c r="J49" s="62" t="s">
        <v>84</v>
      </c>
      <c r="K49" s="79"/>
      <c r="L49" s="62" t="s">
        <v>84</v>
      </c>
      <c r="M49" s="79"/>
      <c r="N49" s="62">
        <v>15645</v>
      </c>
      <c r="O49" s="79"/>
      <c r="P49" s="62">
        <v>-104</v>
      </c>
      <c r="Q49" s="79"/>
      <c r="R49" s="62">
        <v>22353</v>
      </c>
    </row>
    <row r="50" spans="1:18" ht="18" customHeight="1">
      <c r="A50" s="90" t="s">
        <v>7</v>
      </c>
      <c r="B50" s="62" t="s">
        <v>84</v>
      </c>
      <c r="C50" s="79"/>
      <c r="D50" s="62" t="s">
        <v>84</v>
      </c>
      <c r="E50" s="79"/>
      <c r="F50" s="62" t="s">
        <v>84</v>
      </c>
      <c r="G50" s="79"/>
      <c r="H50" s="62" t="s">
        <v>84</v>
      </c>
      <c r="I50" s="79"/>
      <c r="J50" s="62" t="s">
        <v>84</v>
      </c>
      <c r="K50" s="79"/>
      <c r="L50" s="62" t="s">
        <v>84</v>
      </c>
      <c r="M50" s="79"/>
      <c r="N50" s="62">
        <v>78056</v>
      </c>
      <c r="O50" s="79"/>
      <c r="P50" s="62" t="s">
        <v>84</v>
      </c>
      <c r="Q50" s="79"/>
      <c r="R50" s="62">
        <v>78056</v>
      </c>
    </row>
    <row r="51" spans="1:18" ht="24.6" customHeight="1">
      <c r="A51" s="90" t="s">
        <v>113</v>
      </c>
      <c r="B51" s="62">
        <v>9384</v>
      </c>
      <c r="C51" s="79"/>
      <c r="D51" s="62" t="s">
        <v>84</v>
      </c>
      <c r="E51" s="79"/>
      <c r="F51" s="62" t="s">
        <v>84</v>
      </c>
      <c r="G51" s="79"/>
      <c r="H51" s="62">
        <v>1451</v>
      </c>
      <c r="I51" s="79"/>
      <c r="J51" s="62">
        <v>50</v>
      </c>
      <c r="K51" s="79"/>
      <c r="L51" s="62">
        <v>848</v>
      </c>
      <c r="M51" s="79"/>
      <c r="N51" s="62">
        <v>37222</v>
      </c>
      <c r="O51" s="79"/>
      <c r="P51" s="62" t="s">
        <v>84</v>
      </c>
      <c r="Q51" s="79"/>
      <c r="R51" s="62">
        <v>48955</v>
      </c>
    </row>
    <row r="52" spans="1:18" ht="18" customHeight="1" thickBot="1">
      <c r="A52" s="90" t="s">
        <v>82</v>
      </c>
      <c r="B52" s="76">
        <v>156940</v>
      </c>
      <c r="C52" s="62"/>
      <c r="D52" s="76">
        <v>69728</v>
      </c>
      <c r="E52" s="62"/>
      <c r="F52" s="76">
        <v>169795</v>
      </c>
      <c r="G52" s="62"/>
      <c r="H52" s="76">
        <v>4500</v>
      </c>
      <c r="I52" s="62"/>
      <c r="J52" s="76">
        <v>9764</v>
      </c>
      <c r="K52" s="62"/>
      <c r="L52" s="76">
        <v>9420</v>
      </c>
      <c r="M52" s="62"/>
      <c r="N52" s="76">
        <v>100540</v>
      </c>
      <c r="O52" s="62"/>
      <c r="P52" s="76">
        <v>-14641</v>
      </c>
      <c r="Q52" s="62"/>
      <c r="R52" s="76">
        <v>506046</v>
      </c>
    </row>
    <row r="53" spans="1:18" ht="18" customHeight="1">
      <c r="A53" s="91"/>
      <c r="B53" s="79"/>
      <c r="C53" s="79"/>
      <c r="D53" s="79"/>
      <c r="E53" s="79"/>
      <c r="F53" s="79"/>
      <c r="G53" s="79"/>
      <c r="H53" s="79"/>
      <c r="I53" s="79"/>
      <c r="J53" s="79"/>
      <c r="K53" s="79"/>
      <c r="L53" s="79"/>
      <c r="M53" s="79"/>
      <c r="N53" s="79"/>
      <c r="O53" s="79"/>
      <c r="P53" s="79"/>
      <c r="Q53" s="79"/>
      <c r="R53" s="79"/>
    </row>
    <row r="54" spans="1:18" ht="18" customHeight="1" thickBot="1">
      <c r="A54" s="93" t="s">
        <v>114</v>
      </c>
      <c r="B54" s="63">
        <v>1856192</v>
      </c>
      <c r="C54" s="62"/>
      <c r="D54" s="63">
        <v>273679</v>
      </c>
      <c r="E54" s="62"/>
      <c r="F54" s="63">
        <v>2955552</v>
      </c>
      <c r="G54" s="62"/>
      <c r="H54" s="63">
        <v>27216</v>
      </c>
      <c r="I54" s="62"/>
      <c r="J54" s="63">
        <v>91079</v>
      </c>
      <c r="K54" s="62"/>
      <c r="L54" s="63">
        <v>46499</v>
      </c>
      <c r="M54" s="62"/>
      <c r="N54" s="63">
        <v>441658</v>
      </c>
      <c r="O54" s="62"/>
      <c r="P54" s="63">
        <v>-114972</v>
      </c>
      <c r="Q54" s="62"/>
      <c r="R54" s="63">
        <v>5576903</v>
      </c>
    </row>
    <row r="55" spans="1:18" ht="18" customHeight="1" thickTop="1"/>
    <row r="56" spans="1:18" ht="26.45" customHeight="1">
      <c r="A56" s="93" t="s">
        <v>85</v>
      </c>
      <c r="B56" s="87" t="s">
        <v>95</v>
      </c>
      <c r="C56" s="147"/>
      <c r="D56" s="87" t="s">
        <v>96</v>
      </c>
      <c r="E56" s="147"/>
      <c r="F56" s="87" t="s">
        <v>97</v>
      </c>
      <c r="G56" s="147"/>
      <c r="H56" s="87" t="s">
        <v>98</v>
      </c>
      <c r="I56" s="147"/>
      <c r="J56" s="87" t="s">
        <v>99</v>
      </c>
      <c r="K56" s="147"/>
      <c r="L56" s="87" t="s">
        <v>100</v>
      </c>
      <c r="M56" s="147"/>
      <c r="N56" s="87" t="s">
        <v>82</v>
      </c>
      <c r="O56" s="147"/>
      <c r="P56" s="87" t="s">
        <v>101</v>
      </c>
      <c r="Q56" s="147"/>
      <c r="R56" s="87" t="s">
        <v>102</v>
      </c>
    </row>
    <row r="57" spans="1:18" ht="18" customHeight="1">
      <c r="A57" s="91"/>
      <c r="B57" s="79"/>
      <c r="C57" s="79"/>
      <c r="D57" s="79"/>
      <c r="E57" s="79"/>
      <c r="F57" s="79"/>
      <c r="G57" s="79"/>
      <c r="H57" s="79"/>
      <c r="I57" s="79"/>
      <c r="J57" s="79"/>
      <c r="K57" s="79"/>
      <c r="L57" s="79"/>
      <c r="M57" s="79"/>
      <c r="N57" s="79"/>
      <c r="O57" s="79"/>
      <c r="P57" s="79"/>
      <c r="Q57" s="79"/>
      <c r="R57" s="79"/>
    </row>
    <row r="58" spans="1:18" ht="25.5">
      <c r="A58" s="90" t="s">
        <v>24</v>
      </c>
      <c r="B58" s="62">
        <v>18774</v>
      </c>
      <c r="C58" s="62"/>
      <c r="D58" s="62">
        <v>2460</v>
      </c>
      <c r="E58" s="62"/>
      <c r="F58" s="62">
        <v>464073</v>
      </c>
      <c r="G58" s="62"/>
      <c r="H58" s="62">
        <v>2562</v>
      </c>
      <c r="I58" s="62"/>
      <c r="J58" s="62">
        <v>45</v>
      </c>
      <c r="K58" s="62"/>
      <c r="L58" s="62">
        <v>7300</v>
      </c>
      <c r="M58" s="62"/>
      <c r="N58" s="62">
        <v>126873</v>
      </c>
      <c r="O58" s="62"/>
      <c r="P58" s="62">
        <v>-37293</v>
      </c>
      <c r="Q58" s="62"/>
      <c r="R58" s="62">
        <v>584794</v>
      </c>
    </row>
    <row r="59" spans="1:18" ht="25.5">
      <c r="A59" s="90" t="s">
        <v>26</v>
      </c>
      <c r="B59" s="62">
        <v>37126</v>
      </c>
      <c r="C59" s="62"/>
      <c r="D59" s="62">
        <v>9198</v>
      </c>
      <c r="E59" s="62"/>
      <c r="F59" s="62">
        <v>18941</v>
      </c>
      <c r="G59" s="62"/>
      <c r="H59" s="62" t="s">
        <v>84</v>
      </c>
      <c r="I59" s="62"/>
      <c r="J59" s="62">
        <v>19655</v>
      </c>
      <c r="K59" s="62"/>
      <c r="L59" s="62">
        <v>950</v>
      </c>
      <c r="M59" s="62"/>
      <c r="N59" s="62">
        <v>3296</v>
      </c>
      <c r="O59" s="62"/>
      <c r="P59" s="62" t="s">
        <v>84</v>
      </c>
      <c r="Q59" s="62"/>
      <c r="R59" s="62">
        <v>89166</v>
      </c>
    </row>
    <row r="60" spans="1:18" ht="29.45" customHeight="1">
      <c r="A60" s="90" t="s">
        <v>271</v>
      </c>
      <c r="B60" s="62" t="s">
        <v>84</v>
      </c>
      <c r="C60" s="62"/>
      <c r="D60" s="62" t="s">
        <v>84</v>
      </c>
      <c r="E60" s="62"/>
      <c r="F60" s="62">
        <v>1921835</v>
      </c>
      <c r="G60" s="62"/>
      <c r="H60" s="62" t="s">
        <v>84</v>
      </c>
      <c r="I60" s="62"/>
      <c r="J60" s="62">
        <v>26862</v>
      </c>
      <c r="K60" s="62"/>
      <c r="L60" s="62" t="s">
        <v>84</v>
      </c>
      <c r="M60" s="62"/>
      <c r="N60" s="62" t="s">
        <v>84</v>
      </c>
      <c r="O60" s="62"/>
      <c r="P60" s="62">
        <v>-54320</v>
      </c>
      <c r="Q60" s="62"/>
      <c r="R60" s="62">
        <v>1894377</v>
      </c>
    </row>
    <row r="61" spans="1:18" ht="18" customHeight="1">
      <c r="A61" s="90" t="s">
        <v>28</v>
      </c>
      <c r="B61" s="62">
        <v>3638</v>
      </c>
      <c r="C61" s="62"/>
      <c r="D61" s="62" t="s">
        <v>84</v>
      </c>
      <c r="E61" s="62"/>
      <c r="F61" s="62" t="s">
        <v>84</v>
      </c>
      <c r="G61" s="62"/>
      <c r="H61" s="62" t="s">
        <v>84</v>
      </c>
      <c r="I61" s="62"/>
      <c r="J61" s="62" t="s">
        <v>84</v>
      </c>
      <c r="K61" s="62"/>
      <c r="L61" s="62" t="s">
        <v>84</v>
      </c>
      <c r="M61" s="62"/>
      <c r="N61" s="62">
        <v>5004</v>
      </c>
      <c r="O61" s="62"/>
      <c r="P61" s="62">
        <v>-77</v>
      </c>
      <c r="Q61" s="62"/>
      <c r="R61" s="62">
        <v>8565</v>
      </c>
    </row>
    <row r="62" spans="1:18" ht="18" customHeight="1">
      <c r="A62" s="90" t="s">
        <v>30</v>
      </c>
      <c r="B62" s="62">
        <v>85121</v>
      </c>
      <c r="C62" s="62"/>
      <c r="D62" s="62">
        <v>29324</v>
      </c>
      <c r="E62" s="62"/>
      <c r="F62" s="62" t="s">
        <v>84</v>
      </c>
      <c r="G62" s="62"/>
      <c r="H62" s="62" t="s">
        <v>84</v>
      </c>
      <c r="I62" s="62"/>
      <c r="J62" s="62" t="s">
        <v>84</v>
      </c>
      <c r="K62" s="62"/>
      <c r="L62" s="62" t="s">
        <v>84</v>
      </c>
      <c r="M62" s="62"/>
      <c r="N62" s="62" t="s">
        <v>84</v>
      </c>
      <c r="O62" s="62"/>
      <c r="P62" s="62">
        <v>-1058</v>
      </c>
      <c r="Q62" s="62"/>
      <c r="R62" s="62">
        <v>113387</v>
      </c>
    </row>
    <row r="63" spans="1:18" ht="18" customHeight="1">
      <c r="A63" s="90" t="s">
        <v>31</v>
      </c>
      <c r="B63" s="62">
        <v>1471806</v>
      </c>
      <c r="C63" s="62"/>
      <c r="D63" s="62">
        <v>153667</v>
      </c>
      <c r="E63" s="62"/>
      <c r="F63" s="62" t="s">
        <v>84</v>
      </c>
      <c r="G63" s="62"/>
      <c r="H63" s="62" t="s">
        <v>84</v>
      </c>
      <c r="I63" s="62"/>
      <c r="J63" s="62" t="s">
        <v>84</v>
      </c>
      <c r="K63" s="62"/>
      <c r="L63" s="62" t="s">
        <v>84</v>
      </c>
      <c r="M63" s="62"/>
      <c r="N63" s="62" t="s">
        <v>84</v>
      </c>
      <c r="O63" s="62"/>
      <c r="P63" s="62" t="s">
        <v>84</v>
      </c>
      <c r="Q63" s="62"/>
      <c r="R63" s="62">
        <v>1625473</v>
      </c>
    </row>
    <row r="64" spans="1:18" ht="18" customHeight="1">
      <c r="A64" s="90" t="s">
        <v>32</v>
      </c>
      <c r="B64" s="62">
        <v>44860</v>
      </c>
      <c r="C64" s="62"/>
      <c r="D64" s="62">
        <v>70</v>
      </c>
      <c r="E64" s="62"/>
      <c r="F64" s="62" t="s">
        <v>84</v>
      </c>
      <c r="G64" s="62"/>
      <c r="H64" s="62" t="s">
        <v>84</v>
      </c>
      <c r="I64" s="62"/>
      <c r="J64" s="62" t="s">
        <v>84</v>
      </c>
      <c r="K64" s="62"/>
      <c r="L64" s="62" t="s">
        <v>84</v>
      </c>
      <c r="M64" s="62"/>
      <c r="N64" s="62" t="s">
        <v>84</v>
      </c>
      <c r="O64" s="62"/>
      <c r="P64" s="62" t="s">
        <v>84</v>
      </c>
      <c r="Q64" s="62"/>
      <c r="R64" s="62">
        <v>44930</v>
      </c>
    </row>
    <row r="65" spans="1:19" ht="18" customHeight="1">
      <c r="A65" s="90" t="s">
        <v>33</v>
      </c>
      <c r="B65" s="62">
        <v>39216</v>
      </c>
      <c r="C65" s="62"/>
      <c r="D65" s="62" t="s">
        <v>84</v>
      </c>
      <c r="E65" s="62"/>
      <c r="F65" s="62" t="s">
        <v>84</v>
      </c>
      <c r="G65" s="62"/>
      <c r="H65" s="62" t="s">
        <v>84</v>
      </c>
      <c r="I65" s="62"/>
      <c r="J65" s="62" t="s">
        <v>84</v>
      </c>
      <c r="K65" s="62"/>
      <c r="L65" s="62" t="s">
        <v>84</v>
      </c>
      <c r="M65" s="62"/>
      <c r="N65" s="62" t="s">
        <v>84</v>
      </c>
      <c r="O65" s="62"/>
      <c r="P65" s="62" t="s">
        <v>84</v>
      </c>
      <c r="Q65" s="62"/>
      <c r="R65" s="62">
        <v>39216</v>
      </c>
    </row>
    <row r="66" spans="1:19" ht="18" customHeight="1">
      <c r="A66" s="90" t="s">
        <v>34</v>
      </c>
      <c r="B66" s="62">
        <v>40862</v>
      </c>
      <c r="C66" s="62"/>
      <c r="D66" s="62">
        <v>8129</v>
      </c>
      <c r="E66" s="62"/>
      <c r="F66" s="62">
        <v>263464</v>
      </c>
      <c r="G66" s="62"/>
      <c r="H66" s="62" t="s">
        <v>84</v>
      </c>
      <c r="I66" s="62"/>
      <c r="J66" s="62">
        <v>5500</v>
      </c>
      <c r="K66" s="62"/>
      <c r="L66" s="62" t="s">
        <v>84</v>
      </c>
      <c r="M66" s="62"/>
      <c r="N66" s="62">
        <v>31870</v>
      </c>
      <c r="O66" s="62"/>
      <c r="P66" s="62" t="s">
        <v>84</v>
      </c>
      <c r="Q66" s="62"/>
      <c r="R66" s="62">
        <v>349825</v>
      </c>
    </row>
    <row r="67" spans="1:19" ht="18" customHeight="1" thickBot="1">
      <c r="A67" s="90" t="s">
        <v>82</v>
      </c>
      <c r="B67" s="76">
        <v>38034</v>
      </c>
      <c r="C67" s="62"/>
      <c r="D67" s="76">
        <v>17667</v>
      </c>
      <c r="E67" s="62"/>
      <c r="F67" s="76">
        <v>86617</v>
      </c>
      <c r="G67" s="62"/>
      <c r="H67" s="76">
        <v>5750</v>
      </c>
      <c r="I67" s="62"/>
      <c r="J67" s="76">
        <v>13368</v>
      </c>
      <c r="K67" s="62"/>
      <c r="L67" s="76">
        <v>956</v>
      </c>
      <c r="M67" s="62"/>
      <c r="N67" s="76">
        <v>200541</v>
      </c>
      <c r="O67" s="62"/>
      <c r="P67" s="76">
        <v>-22224</v>
      </c>
      <c r="Q67" s="62"/>
      <c r="R67" s="76">
        <v>340709</v>
      </c>
    </row>
    <row r="68" spans="1:19" ht="18" customHeight="1">
      <c r="A68" s="91"/>
      <c r="B68" s="62"/>
      <c r="C68" s="62"/>
      <c r="D68" s="62"/>
      <c r="E68" s="62"/>
      <c r="F68" s="62"/>
      <c r="G68" s="62"/>
      <c r="H68" s="62"/>
      <c r="I68" s="62"/>
      <c r="J68" s="62"/>
      <c r="K68" s="62"/>
      <c r="L68" s="62"/>
      <c r="M68" s="62"/>
      <c r="N68" s="62"/>
      <c r="O68" s="62"/>
      <c r="P68" s="62"/>
      <c r="Q68" s="62"/>
      <c r="R68" s="62"/>
    </row>
    <row r="69" spans="1:19" ht="18" customHeight="1" thickBot="1">
      <c r="A69" s="93" t="s">
        <v>115</v>
      </c>
      <c r="B69" s="63">
        <v>1779437</v>
      </c>
      <c r="C69" s="62"/>
      <c r="D69" s="63">
        <v>220515</v>
      </c>
      <c r="E69" s="62"/>
      <c r="F69" s="63">
        <v>2754930</v>
      </c>
      <c r="G69" s="62"/>
      <c r="H69" s="63">
        <v>8312</v>
      </c>
      <c r="I69" s="62"/>
      <c r="J69" s="63">
        <v>65430</v>
      </c>
      <c r="K69" s="62"/>
      <c r="L69" s="63">
        <v>9206</v>
      </c>
      <c r="M69" s="62"/>
      <c r="N69" s="63">
        <v>367584</v>
      </c>
      <c r="O69" s="62"/>
      <c r="P69" s="63">
        <v>-114972</v>
      </c>
      <c r="Q69" s="62"/>
      <c r="R69" s="63">
        <v>5090442</v>
      </c>
    </row>
    <row r="70" spans="1:19" ht="18" customHeight="1" thickTop="1">
      <c r="A70" s="91"/>
      <c r="B70" s="79"/>
      <c r="C70" s="79"/>
      <c r="D70" s="79"/>
      <c r="E70" s="79"/>
      <c r="F70" s="79"/>
      <c r="G70" s="79"/>
      <c r="H70" s="79"/>
      <c r="I70" s="79"/>
      <c r="J70" s="79"/>
      <c r="K70" s="79"/>
      <c r="L70" s="79"/>
      <c r="M70" s="79"/>
      <c r="N70" s="79"/>
      <c r="O70" s="79"/>
      <c r="P70" s="79"/>
      <c r="Q70" s="79"/>
      <c r="R70" s="79"/>
    </row>
    <row r="71" spans="1:19" ht="18" customHeight="1">
      <c r="A71" s="93" t="s">
        <v>116</v>
      </c>
      <c r="B71" s="79"/>
      <c r="C71" s="79"/>
      <c r="D71" s="79"/>
      <c r="E71" s="79"/>
      <c r="F71" s="79"/>
      <c r="G71" s="79"/>
      <c r="H71" s="79"/>
      <c r="I71" s="79"/>
      <c r="J71" s="79"/>
      <c r="K71" s="79"/>
      <c r="L71" s="79"/>
      <c r="M71" s="79"/>
      <c r="N71" s="79"/>
      <c r="O71" s="79"/>
      <c r="P71" s="79"/>
      <c r="Q71" s="79"/>
      <c r="R71" s="79"/>
    </row>
    <row r="72" spans="1:19" ht="18" customHeight="1">
      <c r="A72" s="91"/>
      <c r="B72" s="79"/>
      <c r="C72" s="79"/>
      <c r="D72" s="79"/>
      <c r="E72" s="79"/>
      <c r="F72" s="79"/>
      <c r="G72" s="79"/>
      <c r="H72" s="79"/>
      <c r="I72" s="79"/>
      <c r="J72" s="79"/>
      <c r="K72" s="79"/>
      <c r="L72" s="79"/>
      <c r="M72" s="79"/>
      <c r="N72" s="79"/>
      <c r="O72" s="79"/>
      <c r="P72" s="79"/>
      <c r="Q72" s="79"/>
      <c r="R72" s="79"/>
    </row>
    <row r="73" spans="1:19" ht="18" customHeight="1">
      <c r="A73" s="90" t="s">
        <v>272</v>
      </c>
      <c r="B73" s="62">
        <v>8816</v>
      </c>
      <c r="C73" s="79"/>
      <c r="D73" s="62">
        <v>738</v>
      </c>
      <c r="E73" s="79"/>
      <c r="F73" s="62">
        <v>2394</v>
      </c>
      <c r="G73" s="79"/>
      <c r="H73" s="62">
        <v>25</v>
      </c>
      <c r="I73" s="79"/>
      <c r="J73" s="62">
        <v>244</v>
      </c>
      <c r="K73" s="79"/>
      <c r="L73" s="62">
        <v>14</v>
      </c>
      <c r="M73" s="79"/>
      <c r="N73" s="62">
        <v>8132</v>
      </c>
      <c r="O73" s="79"/>
      <c r="P73" s="62">
        <v>-15</v>
      </c>
      <c r="Q73" s="79"/>
      <c r="R73" s="62">
        <v>20348</v>
      </c>
    </row>
    <row r="74" spans="1:19" ht="12.75">
      <c r="A74" s="90" t="s">
        <v>273</v>
      </c>
      <c r="B74" s="62">
        <v>2544</v>
      </c>
      <c r="C74" s="79"/>
      <c r="D74" s="62">
        <v>591</v>
      </c>
      <c r="E74" s="79"/>
      <c r="F74" s="62">
        <v>2453</v>
      </c>
      <c r="G74" s="79"/>
      <c r="H74" s="62">
        <v>21</v>
      </c>
      <c r="I74" s="79"/>
      <c r="J74" s="62">
        <v>120</v>
      </c>
      <c r="K74" s="79"/>
      <c r="L74" s="62">
        <v>19</v>
      </c>
      <c r="M74" s="79"/>
      <c r="N74" s="62">
        <v>1106</v>
      </c>
      <c r="O74" s="79"/>
      <c r="P74" s="62">
        <v>-49</v>
      </c>
      <c r="Q74" s="79"/>
      <c r="R74" s="62">
        <v>6805</v>
      </c>
    </row>
    <row r="75" spans="1:19" ht="26.25" thickBot="1">
      <c r="A75" s="90" t="s">
        <v>117</v>
      </c>
      <c r="B75" s="77">
        <v>659</v>
      </c>
      <c r="C75" s="79"/>
      <c r="D75" s="63">
        <v>554</v>
      </c>
      <c r="E75" s="79"/>
      <c r="F75" s="63">
        <v>46518</v>
      </c>
      <c r="G75" s="79"/>
      <c r="H75" s="77">
        <v>104</v>
      </c>
      <c r="I75" s="79"/>
      <c r="J75" s="77">
        <v>8</v>
      </c>
      <c r="K75" s="79"/>
      <c r="L75" s="77">
        <v>-18</v>
      </c>
      <c r="M75" s="79"/>
      <c r="N75" s="77">
        <v>1304</v>
      </c>
      <c r="O75" s="79"/>
      <c r="P75" s="77">
        <v>-235</v>
      </c>
      <c r="Q75" s="79"/>
      <c r="R75" s="77">
        <v>48894</v>
      </c>
    </row>
    <row r="76" spans="1:19" ht="18" customHeight="1" thickTop="1"/>
    <row r="78" spans="1:19" s="82" customFormat="1" ht="18" customHeight="1">
      <c r="A78" s="88" t="s">
        <v>275</v>
      </c>
      <c r="S78" s="81"/>
    </row>
    <row r="79" spans="1:19" s="82" customFormat="1" ht="18" customHeight="1">
      <c r="A79" s="88"/>
      <c r="S79" s="81"/>
    </row>
    <row r="80" spans="1:19" ht="30" customHeight="1">
      <c r="A80" s="93" t="s">
        <v>85</v>
      </c>
      <c r="B80" s="87" t="s">
        <v>95</v>
      </c>
      <c r="C80" s="87"/>
      <c r="D80" s="87" t="s">
        <v>96</v>
      </c>
      <c r="E80" s="147"/>
      <c r="F80" s="87" t="s">
        <v>97</v>
      </c>
      <c r="G80" s="147"/>
      <c r="H80" s="87" t="s">
        <v>98</v>
      </c>
      <c r="I80" s="147"/>
      <c r="J80" s="87" t="s">
        <v>99</v>
      </c>
      <c r="K80" s="147"/>
      <c r="L80" s="87" t="s">
        <v>100</v>
      </c>
      <c r="M80" s="147"/>
      <c r="N80" s="87" t="s">
        <v>82</v>
      </c>
      <c r="O80" s="147"/>
      <c r="P80" s="87" t="s">
        <v>101</v>
      </c>
      <c r="Q80" s="147"/>
      <c r="R80" s="87" t="s">
        <v>102</v>
      </c>
    </row>
    <row r="81" spans="1:18" ht="18" customHeight="1">
      <c r="A81" s="91"/>
      <c r="B81" s="79"/>
      <c r="C81" s="79"/>
      <c r="D81" s="79"/>
      <c r="E81" s="79"/>
      <c r="F81" s="79"/>
      <c r="G81" s="79"/>
      <c r="H81" s="79"/>
      <c r="I81" s="79"/>
      <c r="J81" s="79"/>
      <c r="K81" s="79"/>
      <c r="L81" s="79"/>
      <c r="M81" s="79"/>
      <c r="N81" s="79"/>
      <c r="O81" s="79"/>
      <c r="P81" s="79"/>
      <c r="Q81" s="79"/>
      <c r="R81" s="79"/>
    </row>
    <row r="82" spans="1:18" ht="18" customHeight="1">
      <c r="A82" s="90" t="s">
        <v>103</v>
      </c>
      <c r="B82" s="62">
        <v>222057</v>
      </c>
      <c r="C82" s="62"/>
      <c r="D82" s="62">
        <v>163955</v>
      </c>
      <c r="E82" s="79"/>
      <c r="F82" s="62" t="s">
        <v>84</v>
      </c>
      <c r="G82" s="79"/>
      <c r="H82" s="62" t="s">
        <v>84</v>
      </c>
      <c r="I82" s="79"/>
      <c r="J82" s="62" t="s">
        <v>84</v>
      </c>
      <c r="K82" s="79"/>
      <c r="L82" s="62" t="s">
        <v>84</v>
      </c>
      <c r="M82" s="79"/>
      <c r="N82" s="62" t="s">
        <v>84</v>
      </c>
      <c r="O82" s="79"/>
      <c r="P82" s="62" t="s">
        <v>84</v>
      </c>
      <c r="Q82" s="79"/>
      <c r="R82" s="62">
        <v>386012</v>
      </c>
    </row>
    <row r="83" spans="1:18" ht="18" customHeight="1">
      <c r="A83" s="90" t="s">
        <v>104</v>
      </c>
      <c r="B83" s="62">
        <v>-5997</v>
      </c>
      <c r="C83" s="62"/>
      <c r="D83" s="62">
        <v>-19211</v>
      </c>
      <c r="E83" s="79"/>
      <c r="F83" s="62" t="s">
        <v>84</v>
      </c>
      <c r="G83" s="79"/>
      <c r="H83" s="62" t="s">
        <v>84</v>
      </c>
      <c r="I83" s="79"/>
      <c r="J83" s="62" t="s">
        <v>84</v>
      </c>
      <c r="K83" s="79"/>
      <c r="L83" s="62" t="s">
        <v>84</v>
      </c>
      <c r="M83" s="79"/>
      <c r="N83" s="62" t="s">
        <v>84</v>
      </c>
      <c r="O83" s="79"/>
      <c r="P83" s="62" t="s">
        <v>84</v>
      </c>
      <c r="Q83" s="79"/>
      <c r="R83" s="62">
        <v>-25208</v>
      </c>
    </row>
    <row r="84" spans="1:18" ht="30.6" customHeight="1" thickBot="1">
      <c r="A84" s="75" t="s">
        <v>42</v>
      </c>
      <c r="B84" s="76">
        <v>-433</v>
      </c>
      <c r="C84" s="76"/>
      <c r="D84" s="76">
        <v>-10525</v>
      </c>
      <c r="E84" s="79"/>
      <c r="F84" s="76" t="s">
        <v>84</v>
      </c>
      <c r="G84" s="79"/>
      <c r="H84" s="76" t="s">
        <v>84</v>
      </c>
      <c r="I84" s="79"/>
      <c r="J84" s="76" t="s">
        <v>84</v>
      </c>
      <c r="K84" s="79"/>
      <c r="L84" s="76" t="s">
        <v>84</v>
      </c>
      <c r="M84" s="79"/>
      <c r="N84" s="76" t="s">
        <v>84</v>
      </c>
      <c r="O84" s="79"/>
      <c r="P84" s="76" t="s">
        <v>84</v>
      </c>
      <c r="Q84" s="79"/>
      <c r="R84" s="76">
        <v>-10958</v>
      </c>
    </row>
    <row r="85" spans="1:18" ht="18" customHeight="1">
      <c r="A85" s="91"/>
      <c r="B85" s="85"/>
      <c r="C85" s="85"/>
      <c r="D85" s="79"/>
      <c r="E85" s="79"/>
      <c r="F85" s="79"/>
      <c r="G85" s="79"/>
      <c r="H85" s="79"/>
      <c r="I85" s="79"/>
      <c r="J85" s="79"/>
      <c r="K85" s="79"/>
      <c r="L85" s="79"/>
      <c r="M85" s="79"/>
      <c r="N85" s="79"/>
      <c r="O85" s="79"/>
      <c r="P85" s="79"/>
      <c r="Q85" s="79"/>
      <c r="R85" s="79"/>
    </row>
    <row r="86" spans="1:18" ht="18" customHeight="1">
      <c r="A86" s="90" t="s">
        <v>43</v>
      </c>
      <c r="B86" s="62">
        <v>215627</v>
      </c>
      <c r="C86" s="62"/>
      <c r="D86" s="62">
        <v>134219</v>
      </c>
      <c r="E86" s="79"/>
      <c r="F86" s="62" t="s">
        <v>84</v>
      </c>
      <c r="G86" s="79"/>
      <c r="H86" s="62" t="s">
        <v>84</v>
      </c>
      <c r="I86" s="79"/>
      <c r="J86" s="62" t="s">
        <v>84</v>
      </c>
      <c r="K86" s="79"/>
      <c r="L86" s="62" t="s">
        <v>84</v>
      </c>
      <c r="M86" s="79"/>
      <c r="N86" s="62" t="s">
        <v>84</v>
      </c>
      <c r="O86" s="79"/>
      <c r="P86" s="62" t="s">
        <v>84</v>
      </c>
      <c r="Q86" s="79"/>
      <c r="R86" s="62">
        <v>349846</v>
      </c>
    </row>
    <row r="87" spans="1:18" ht="18" customHeight="1">
      <c r="A87" s="90" t="s">
        <v>44</v>
      </c>
      <c r="B87" s="62">
        <v>1445</v>
      </c>
      <c r="C87" s="62"/>
      <c r="D87" s="62">
        <v>7703</v>
      </c>
      <c r="E87" s="79"/>
      <c r="F87" s="62" t="s">
        <v>84</v>
      </c>
      <c r="G87" s="79"/>
      <c r="H87" s="62" t="s">
        <v>84</v>
      </c>
      <c r="I87" s="79"/>
      <c r="J87" s="62" t="s">
        <v>84</v>
      </c>
      <c r="K87" s="79"/>
      <c r="L87" s="62" t="s">
        <v>84</v>
      </c>
      <c r="M87" s="79"/>
      <c r="N87" s="62" t="s">
        <v>84</v>
      </c>
      <c r="O87" s="79"/>
      <c r="P87" s="62" t="s">
        <v>84</v>
      </c>
      <c r="Q87" s="79"/>
      <c r="R87" s="62">
        <v>9148</v>
      </c>
    </row>
    <row r="88" spans="1:18" ht="29.45" customHeight="1">
      <c r="A88" s="90" t="s">
        <v>45</v>
      </c>
      <c r="B88" s="62" t="s">
        <v>84</v>
      </c>
      <c r="C88" s="62"/>
      <c r="D88" s="62" t="s">
        <v>84</v>
      </c>
      <c r="E88" s="79"/>
      <c r="F88" s="62">
        <v>134556</v>
      </c>
      <c r="G88" s="79"/>
      <c r="H88" s="62" t="s">
        <v>84</v>
      </c>
      <c r="I88" s="79"/>
      <c r="J88" s="62" t="s">
        <v>84</v>
      </c>
      <c r="K88" s="79"/>
      <c r="L88" s="62" t="s">
        <v>84</v>
      </c>
      <c r="M88" s="79"/>
      <c r="N88" s="62" t="s">
        <v>84</v>
      </c>
      <c r="O88" s="79"/>
      <c r="P88" s="62">
        <v>79</v>
      </c>
      <c r="Q88" s="79"/>
      <c r="R88" s="62">
        <v>134635</v>
      </c>
    </row>
    <row r="89" spans="1:18" ht="27.6" customHeight="1">
      <c r="A89" s="90" t="s">
        <v>105</v>
      </c>
      <c r="B89" s="62" t="s">
        <v>84</v>
      </c>
      <c r="C89" s="62"/>
      <c r="D89" s="62" t="s">
        <v>84</v>
      </c>
      <c r="E89" s="79"/>
      <c r="F89" s="62">
        <v>27457</v>
      </c>
      <c r="G89" s="79"/>
      <c r="H89" s="62">
        <v>5331</v>
      </c>
      <c r="I89" s="79"/>
      <c r="J89" s="62">
        <v>6165</v>
      </c>
      <c r="K89" s="79"/>
      <c r="L89" s="62" t="s">
        <v>84</v>
      </c>
      <c r="M89" s="79"/>
      <c r="N89" s="62">
        <v>2600</v>
      </c>
      <c r="O89" s="79"/>
      <c r="P89" s="62">
        <v>-3558</v>
      </c>
      <c r="Q89" s="79"/>
      <c r="R89" s="62">
        <v>37995</v>
      </c>
    </row>
    <row r="90" spans="1:18" ht="25.9" customHeight="1">
      <c r="A90" s="78" t="s">
        <v>106</v>
      </c>
      <c r="B90" s="62" t="s">
        <v>84</v>
      </c>
      <c r="C90" s="62"/>
      <c r="D90" s="62" t="s">
        <v>84</v>
      </c>
      <c r="E90" s="79"/>
      <c r="F90" s="62">
        <v>596</v>
      </c>
      <c r="G90" s="79"/>
      <c r="H90" s="62">
        <v>302</v>
      </c>
      <c r="I90" s="79"/>
      <c r="J90" s="62">
        <v>125</v>
      </c>
      <c r="K90" s="79"/>
      <c r="L90" s="62" t="s">
        <v>84</v>
      </c>
      <c r="M90" s="79"/>
      <c r="N90" s="62">
        <v>2535</v>
      </c>
      <c r="O90" s="79"/>
      <c r="P90" s="62">
        <v>-3558</v>
      </c>
      <c r="Q90" s="79"/>
      <c r="R90" s="62" t="s">
        <v>84</v>
      </c>
    </row>
    <row r="91" spans="1:18" ht="18" customHeight="1">
      <c r="A91" s="90" t="s">
        <v>46</v>
      </c>
      <c r="B91" s="62">
        <v>103408</v>
      </c>
      <c r="C91" s="62"/>
      <c r="D91" s="62">
        <v>9946</v>
      </c>
      <c r="E91" s="79"/>
      <c r="F91" s="62">
        <v>3571</v>
      </c>
      <c r="G91" s="79"/>
      <c r="H91" s="62">
        <v>2356</v>
      </c>
      <c r="I91" s="79"/>
      <c r="J91" s="62">
        <v>3327</v>
      </c>
      <c r="K91" s="79"/>
      <c r="L91" s="62">
        <v>1462</v>
      </c>
      <c r="M91" s="79"/>
      <c r="N91" s="62">
        <v>13975</v>
      </c>
      <c r="O91" s="79"/>
      <c r="P91" s="62">
        <v>-3123</v>
      </c>
      <c r="Q91" s="79"/>
      <c r="R91" s="62">
        <v>134922</v>
      </c>
    </row>
    <row r="92" spans="1:18" ht="25.5">
      <c r="A92" s="90" t="s">
        <v>107</v>
      </c>
      <c r="B92" s="62">
        <v>2372</v>
      </c>
      <c r="C92" s="62"/>
      <c r="D92" s="62">
        <v>56</v>
      </c>
      <c r="E92" s="79"/>
      <c r="F92" s="62" t="s">
        <v>84</v>
      </c>
      <c r="G92" s="79"/>
      <c r="H92" s="62">
        <v>35</v>
      </c>
      <c r="I92" s="79"/>
      <c r="J92" s="62">
        <v>178</v>
      </c>
      <c r="K92" s="79"/>
      <c r="L92" s="62">
        <v>8</v>
      </c>
      <c r="M92" s="79"/>
      <c r="N92" s="62">
        <v>474</v>
      </c>
      <c r="O92" s="79"/>
      <c r="P92" s="62">
        <v>-3123</v>
      </c>
      <c r="Q92" s="79"/>
      <c r="R92" s="62" t="s">
        <v>84</v>
      </c>
    </row>
    <row r="93" spans="1:18" ht="25.5">
      <c r="A93" s="90" t="s">
        <v>108</v>
      </c>
      <c r="B93" s="62">
        <v>-61</v>
      </c>
      <c r="C93" s="62"/>
      <c r="D93" s="62" t="s">
        <v>84</v>
      </c>
      <c r="E93" s="79"/>
      <c r="F93" s="62">
        <v>45</v>
      </c>
      <c r="G93" s="79"/>
      <c r="H93" s="62">
        <v>100</v>
      </c>
      <c r="I93" s="79"/>
      <c r="J93" s="62">
        <v>-28</v>
      </c>
      <c r="K93" s="79"/>
      <c r="L93" s="62">
        <v>28</v>
      </c>
      <c r="M93" s="79"/>
      <c r="N93" s="62">
        <v>-365</v>
      </c>
      <c r="O93" s="79"/>
      <c r="P93" s="62" t="s">
        <v>84</v>
      </c>
      <c r="Q93" s="79"/>
      <c r="R93" s="62">
        <v>-281</v>
      </c>
    </row>
    <row r="94" spans="1:18" ht="18" customHeight="1">
      <c r="A94" s="90" t="s">
        <v>47</v>
      </c>
      <c r="B94" s="62">
        <v>8476</v>
      </c>
      <c r="C94" s="62"/>
      <c r="D94" s="62">
        <v>855</v>
      </c>
      <c r="E94" s="79"/>
      <c r="F94" s="62">
        <v>167</v>
      </c>
      <c r="G94" s="79"/>
      <c r="H94" s="62">
        <v>220</v>
      </c>
      <c r="I94" s="79"/>
      <c r="J94" s="62">
        <v>655</v>
      </c>
      <c r="K94" s="79"/>
      <c r="L94" s="62">
        <v>462</v>
      </c>
      <c r="M94" s="79"/>
      <c r="N94" s="62">
        <v>34663</v>
      </c>
      <c r="O94" s="79"/>
      <c r="P94" s="62">
        <v>-18543</v>
      </c>
      <c r="Q94" s="79"/>
      <c r="R94" s="62">
        <v>26955</v>
      </c>
    </row>
    <row r="95" spans="1:18" ht="18" customHeight="1" thickBot="1">
      <c r="A95" s="90" t="s">
        <v>274</v>
      </c>
      <c r="B95" s="76">
        <v>5955</v>
      </c>
      <c r="C95" s="76"/>
      <c r="D95" s="76">
        <v>14</v>
      </c>
      <c r="E95" s="79"/>
      <c r="F95" s="76">
        <v>3</v>
      </c>
      <c r="G95" s="79"/>
      <c r="H95" s="76">
        <v>91</v>
      </c>
      <c r="I95" s="79"/>
      <c r="J95" s="76" t="s">
        <v>84</v>
      </c>
      <c r="K95" s="79"/>
      <c r="L95" s="76">
        <v>447</v>
      </c>
      <c r="M95" s="79"/>
      <c r="N95" s="76">
        <v>12033</v>
      </c>
      <c r="O95" s="79"/>
      <c r="P95" s="76">
        <v>-18543</v>
      </c>
      <c r="Q95" s="79"/>
      <c r="R95" s="76" t="s">
        <v>84</v>
      </c>
    </row>
    <row r="96" spans="1:18" ht="18" customHeight="1">
      <c r="A96" s="91"/>
      <c r="B96" s="85"/>
      <c r="C96" s="85"/>
      <c r="D96" s="79"/>
      <c r="E96" s="79"/>
      <c r="F96" s="79"/>
      <c r="G96" s="79"/>
      <c r="H96" s="79"/>
      <c r="I96" s="79"/>
      <c r="J96" s="79"/>
      <c r="K96" s="79"/>
      <c r="L96" s="79"/>
      <c r="M96" s="79"/>
      <c r="N96" s="79"/>
      <c r="O96" s="79"/>
      <c r="P96" s="79"/>
      <c r="Q96" s="79"/>
      <c r="R96" s="79"/>
    </row>
    <row r="97" spans="1:18" ht="18" customHeight="1" thickBot="1">
      <c r="A97" s="93" t="s">
        <v>48</v>
      </c>
      <c r="B97" s="63">
        <v>328895</v>
      </c>
      <c r="C97" s="63"/>
      <c r="D97" s="63">
        <v>152723</v>
      </c>
      <c r="E97" s="79"/>
      <c r="F97" s="63">
        <v>165796</v>
      </c>
      <c r="G97" s="79"/>
      <c r="H97" s="63">
        <v>8007</v>
      </c>
      <c r="I97" s="79"/>
      <c r="J97" s="63">
        <v>10119</v>
      </c>
      <c r="K97" s="79"/>
      <c r="L97" s="63">
        <v>1952</v>
      </c>
      <c r="M97" s="79"/>
      <c r="N97" s="63">
        <v>50873</v>
      </c>
      <c r="O97" s="79"/>
      <c r="P97" s="63">
        <v>-25145</v>
      </c>
      <c r="Q97" s="79"/>
      <c r="R97" s="63">
        <v>693220</v>
      </c>
    </row>
    <row r="98" spans="1:18" ht="18" customHeight="1" thickTop="1"/>
    <row r="99" spans="1:18" ht="18" customHeight="1">
      <c r="A99" s="90" t="s">
        <v>51</v>
      </c>
      <c r="B99" s="62">
        <v>-213373</v>
      </c>
      <c r="C99" s="79"/>
      <c r="D99" s="62">
        <v>-76137</v>
      </c>
      <c r="E99" s="79"/>
      <c r="F99" s="62" t="s">
        <v>84</v>
      </c>
      <c r="G99" s="79"/>
      <c r="H99" s="62" t="s">
        <v>84</v>
      </c>
      <c r="I99" s="79"/>
      <c r="J99" s="62" t="s">
        <v>84</v>
      </c>
      <c r="K99" s="79"/>
      <c r="L99" s="62" t="s">
        <v>84</v>
      </c>
      <c r="M99" s="79"/>
      <c r="N99" s="62" t="s">
        <v>84</v>
      </c>
      <c r="O99" s="79"/>
      <c r="P99" s="62" t="s">
        <v>84</v>
      </c>
      <c r="Q99" s="79"/>
      <c r="R99" s="62">
        <v>-289510</v>
      </c>
    </row>
    <row r="100" spans="1:18" ht="25.15" customHeight="1">
      <c r="A100" s="90" t="s">
        <v>52</v>
      </c>
      <c r="B100" s="62">
        <v>-34823</v>
      </c>
      <c r="C100" s="79"/>
      <c r="D100" s="62">
        <v>-19704</v>
      </c>
      <c r="E100" s="79"/>
      <c r="F100" s="62" t="s">
        <v>84</v>
      </c>
      <c r="G100" s="79"/>
      <c r="H100" s="62" t="s">
        <v>84</v>
      </c>
      <c r="I100" s="79"/>
      <c r="J100" s="62" t="s">
        <v>84</v>
      </c>
      <c r="K100" s="79"/>
      <c r="L100" s="62" t="s">
        <v>84</v>
      </c>
      <c r="M100" s="79"/>
      <c r="N100" s="62" t="s">
        <v>84</v>
      </c>
      <c r="O100" s="79"/>
      <c r="P100" s="62">
        <v>3883</v>
      </c>
      <c r="Q100" s="79"/>
      <c r="R100" s="62">
        <v>-50644</v>
      </c>
    </row>
    <row r="101" spans="1:18" ht="30" customHeight="1">
      <c r="A101" s="90" t="s">
        <v>53</v>
      </c>
      <c r="B101" s="62" t="s">
        <v>84</v>
      </c>
      <c r="C101" s="79"/>
      <c r="D101" s="62" t="s">
        <v>84</v>
      </c>
      <c r="E101" s="79"/>
      <c r="F101" s="62">
        <v>-66840</v>
      </c>
      <c r="G101" s="79"/>
      <c r="H101" s="62" t="s">
        <v>84</v>
      </c>
      <c r="I101" s="79"/>
      <c r="J101" s="62" t="s">
        <v>84</v>
      </c>
      <c r="K101" s="79"/>
      <c r="L101" s="62" t="s">
        <v>84</v>
      </c>
      <c r="M101" s="79"/>
      <c r="N101" s="62" t="s">
        <v>84</v>
      </c>
      <c r="O101" s="79"/>
      <c r="P101" s="62">
        <v>1971</v>
      </c>
      <c r="Q101" s="79"/>
      <c r="R101" s="62">
        <v>-64869</v>
      </c>
    </row>
    <row r="102" spans="1:18" ht="27" customHeight="1">
      <c r="A102" s="90" t="s">
        <v>270</v>
      </c>
      <c r="B102" s="62" t="s">
        <v>84</v>
      </c>
      <c r="C102" s="79"/>
      <c r="D102" s="62" t="s">
        <v>84</v>
      </c>
      <c r="E102" s="79"/>
      <c r="F102" s="62">
        <v>-2598</v>
      </c>
      <c r="G102" s="79"/>
      <c r="H102" s="62">
        <v>-1082</v>
      </c>
      <c r="I102" s="79"/>
      <c r="J102" s="62">
        <v>-804</v>
      </c>
      <c r="K102" s="79"/>
      <c r="L102" s="62" t="s">
        <v>84</v>
      </c>
      <c r="M102" s="79"/>
      <c r="N102" s="62">
        <v>32</v>
      </c>
      <c r="O102" s="79"/>
      <c r="P102" s="62">
        <v>1027</v>
      </c>
      <c r="Q102" s="79"/>
      <c r="R102" s="62">
        <v>-3425</v>
      </c>
    </row>
    <row r="103" spans="1:18" ht="18" customHeight="1">
      <c r="A103" s="90" t="s">
        <v>54</v>
      </c>
      <c r="B103" s="62" t="s">
        <v>84</v>
      </c>
      <c r="C103" s="79"/>
      <c r="D103" s="62" t="s">
        <v>84</v>
      </c>
      <c r="E103" s="79"/>
      <c r="F103" s="62">
        <v>-29867</v>
      </c>
      <c r="G103" s="79"/>
      <c r="H103" s="62" t="s">
        <v>84</v>
      </c>
      <c r="I103" s="79"/>
      <c r="J103" s="62" t="s">
        <v>84</v>
      </c>
      <c r="K103" s="79"/>
      <c r="L103" s="62" t="s">
        <v>84</v>
      </c>
      <c r="M103" s="79"/>
      <c r="N103" s="62">
        <v>-251</v>
      </c>
      <c r="O103" s="79"/>
      <c r="P103" s="62" t="s">
        <v>84</v>
      </c>
      <c r="Q103" s="79"/>
      <c r="R103" s="62">
        <v>-30118</v>
      </c>
    </row>
    <row r="104" spans="1:18" ht="18" customHeight="1">
      <c r="A104" s="90" t="s">
        <v>55</v>
      </c>
      <c r="B104" s="62">
        <v>151</v>
      </c>
      <c r="C104" s="79"/>
      <c r="D104" s="62">
        <v>58</v>
      </c>
      <c r="E104" s="79"/>
      <c r="F104" s="62">
        <v>-573</v>
      </c>
      <c r="G104" s="79"/>
      <c r="H104" s="62">
        <v>1</v>
      </c>
      <c r="I104" s="79"/>
      <c r="J104" s="62">
        <v>-1</v>
      </c>
      <c r="K104" s="79"/>
      <c r="L104" s="62">
        <v>340</v>
      </c>
      <c r="M104" s="79"/>
      <c r="N104" s="62">
        <v>280</v>
      </c>
      <c r="O104" s="79"/>
      <c r="P104" s="62" t="s">
        <v>84</v>
      </c>
      <c r="Q104" s="79"/>
      <c r="R104" s="62">
        <v>256</v>
      </c>
    </row>
    <row r="105" spans="1:18" ht="18" customHeight="1">
      <c r="A105" s="90" t="s">
        <v>110</v>
      </c>
      <c r="B105" s="62">
        <v>-35063</v>
      </c>
      <c r="C105" s="79"/>
      <c r="D105" s="62">
        <v>-40538</v>
      </c>
      <c r="E105" s="79"/>
      <c r="F105" s="62">
        <v>-37484</v>
      </c>
      <c r="G105" s="79"/>
      <c r="H105" s="62">
        <v>-2267</v>
      </c>
      <c r="I105" s="79"/>
      <c r="J105" s="62">
        <v>-4923</v>
      </c>
      <c r="K105" s="79"/>
      <c r="L105" s="62">
        <v>-714</v>
      </c>
      <c r="M105" s="79"/>
      <c r="N105" s="62">
        <v>-22179</v>
      </c>
      <c r="O105" s="79"/>
      <c r="P105" s="62">
        <v>8013</v>
      </c>
      <c r="Q105" s="79"/>
      <c r="R105" s="62">
        <v>-135155</v>
      </c>
    </row>
    <row r="106" spans="1:18" ht="18" customHeight="1">
      <c r="A106" s="90" t="s">
        <v>57</v>
      </c>
      <c r="B106" s="62">
        <v>-1740</v>
      </c>
      <c r="C106" s="79"/>
      <c r="D106" s="62">
        <v>-222</v>
      </c>
      <c r="E106" s="79"/>
      <c r="F106" s="62" t="s">
        <v>84</v>
      </c>
      <c r="G106" s="79"/>
      <c r="H106" s="62">
        <v>-580</v>
      </c>
      <c r="I106" s="79"/>
      <c r="J106" s="62">
        <v>-565</v>
      </c>
      <c r="K106" s="79"/>
      <c r="L106" s="62">
        <v>-319</v>
      </c>
      <c r="M106" s="79"/>
      <c r="N106" s="62">
        <v>-4364</v>
      </c>
      <c r="O106" s="79"/>
      <c r="P106" s="62">
        <v>251</v>
      </c>
      <c r="Q106" s="79"/>
      <c r="R106" s="62">
        <v>-7539</v>
      </c>
    </row>
    <row r="107" spans="1:18" ht="18" customHeight="1" thickBot="1">
      <c r="A107" s="90" t="s">
        <v>58</v>
      </c>
      <c r="B107" s="76">
        <v>-11300</v>
      </c>
      <c r="C107" s="79"/>
      <c r="D107" s="76">
        <v>-221</v>
      </c>
      <c r="E107" s="79"/>
      <c r="F107" s="76">
        <v>-219</v>
      </c>
      <c r="G107" s="79"/>
      <c r="H107" s="76">
        <v>-182</v>
      </c>
      <c r="I107" s="79"/>
      <c r="J107" s="76">
        <v>-672</v>
      </c>
      <c r="K107" s="79"/>
      <c r="L107" s="76">
        <v>-35</v>
      </c>
      <c r="M107" s="79"/>
      <c r="N107" s="76">
        <v>-16174</v>
      </c>
      <c r="O107" s="79"/>
      <c r="P107" s="76">
        <v>10000</v>
      </c>
      <c r="Q107" s="79"/>
      <c r="R107" s="76">
        <v>-18803</v>
      </c>
    </row>
    <row r="108" spans="1:18" ht="18" customHeight="1">
      <c r="A108" s="91"/>
      <c r="B108" s="79"/>
      <c r="C108" s="79"/>
      <c r="D108" s="79"/>
      <c r="E108" s="79"/>
      <c r="F108" s="79"/>
      <c r="G108" s="79"/>
      <c r="H108" s="79"/>
      <c r="I108" s="79"/>
      <c r="J108" s="79"/>
      <c r="K108" s="79"/>
      <c r="L108" s="79"/>
      <c r="M108" s="79"/>
      <c r="N108" s="79"/>
      <c r="O108" s="79"/>
      <c r="P108" s="79"/>
      <c r="Q108" s="79"/>
      <c r="R108" s="79"/>
    </row>
    <row r="109" spans="1:18" ht="18" customHeight="1" thickBot="1">
      <c r="A109" s="93" t="s">
        <v>59</v>
      </c>
      <c r="B109" s="76">
        <v>-296148</v>
      </c>
      <c r="C109" s="79"/>
      <c r="D109" s="76">
        <v>-136764</v>
      </c>
      <c r="E109" s="79"/>
      <c r="F109" s="76">
        <v>-137581</v>
      </c>
      <c r="G109" s="79"/>
      <c r="H109" s="76">
        <v>-4110</v>
      </c>
      <c r="I109" s="79"/>
      <c r="J109" s="76">
        <v>-6965</v>
      </c>
      <c r="K109" s="79"/>
      <c r="L109" s="76">
        <v>-728</v>
      </c>
      <c r="M109" s="79"/>
      <c r="N109" s="76">
        <v>-42656</v>
      </c>
      <c r="O109" s="79"/>
      <c r="P109" s="76">
        <v>25145</v>
      </c>
      <c r="Q109" s="79"/>
      <c r="R109" s="76">
        <v>-599807</v>
      </c>
    </row>
    <row r="110" spans="1:18" ht="18" customHeight="1">
      <c r="A110" s="91"/>
      <c r="B110" s="79"/>
      <c r="C110" s="79"/>
      <c r="D110" s="79"/>
      <c r="E110" s="79"/>
      <c r="F110" s="79"/>
      <c r="G110" s="79"/>
      <c r="H110" s="79"/>
      <c r="I110" s="79"/>
      <c r="J110" s="79"/>
      <c r="K110" s="79"/>
      <c r="L110" s="79"/>
      <c r="M110" s="79"/>
      <c r="N110" s="79"/>
      <c r="O110" s="79"/>
      <c r="P110" s="79"/>
      <c r="Q110" s="79"/>
      <c r="R110" s="79"/>
    </row>
    <row r="111" spans="1:18" ht="18" customHeight="1">
      <c r="A111" s="90" t="s">
        <v>60</v>
      </c>
      <c r="B111" s="62">
        <v>32747</v>
      </c>
      <c r="C111" s="79"/>
      <c r="D111" s="62">
        <v>15959</v>
      </c>
      <c r="E111" s="79"/>
      <c r="F111" s="62">
        <v>28215</v>
      </c>
      <c r="G111" s="79"/>
      <c r="H111" s="62">
        <v>3897</v>
      </c>
      <c r="I111" s="79"/>
      <c r="J111" s="62">
        <v>3154</v>
      </c>
      <c r="K111" s="79"/>
      <c r="L111" s="62">
        <v>1224</v>
      </c>
      <c r="M111" s="79"/>
      <c r="N111" s="62">
        <v>8217</v>
      </c>
      <c r="O111" s="79"/>
      <c r="P111" s="62" t="s">
        <v>84</v>
      </c>
      <c r="Q111" s="79"/>
      <c r="R111" s="62">
        <v>93413</v>
      </c>
    </row>
    <row r="112" spans="1:18" ht="18" customHeight="1" thickBot="1">
      <c r="A112" s="90" t="s">
        <v>61</v>
      </c>
      <c r="B112" s="76">
        <v>-13755</v>
      </c>
      <c r="C112" s="79"/>
      <c r="D112" s="76">
        <v>-3437</v>
      </c>
      <c r="E112" s="79"/>
      <c r="F112" s="76">
        <v>-6833</v>
      </c>
      <c r="G112" s="79"/>
      <c r="H112" s="76">
        <v>-1009</v>
      </c>
      <c r="I112" s="79"/>
      <c r="J112" s="76">
        <v>-676</v>
      </c>
      <c r="K112" s="79"/>
      <c r="L112" s="76">
        <v>-157</v>
      </c>
      <c r="M112" s="79"/>
      <c r="N112" s="76">
        <v>-2368</v>
      </c>
      <c r="O112" s="79"/>
      <c r="P112" s="76" t="s">
        <v>84</v>
      </c>
      <c r="Q112" s="79"/>
      <c r="R112" s="76">
        <v>-28235</v>
      </c>
    </row>
    <row r="113" spans="1:18" ht="18" customHeight="1">
      <c r="A113" s="91"/>
      <c r="B113" s="79"/>
      <c r="C113" s="79"/>
      <c r="D113" s="79"/>
      <c r="E113" s="79"/>
      <c r="F113" s="79"/>
      <c r="G113" s="79"/>
      <c r="H113" s="79"/>
      <c r="I113" s="79"/>
      <c r="J113" s="79"/>
      <c r="K113" s="79"/>
      <c r="L113" s="79"/>
      <c r="M113" s="79"/>
      <c r="N113" s="79"/>
      <c r="O113" s="79"/>
      <c r="P113" s="79"/>
      <c r="Q113" s="79"/>
      <c r="R113" s="79"/>
    </row>
    <row r="114" spans="1:18" ht="18" customHeight="1" thickBot="1">
      <c r="A114" s="93" t="s">
        <v>62</v>
      </c>
      <c r="B114" s="63">
        <v>18992</v>
      </c>
      <c r="C114" s="79"/>
      <c r="D114" s="63">
        <v>12522</v>
      </c>
      <c r="E114" s="79"/>
      <c r="F114" s="63">
        <v>21382</v>
      </c>
      <c r="G114" s="79"/>
      <c r="H114" s="63">
        <v>2888</v>
      </c>
      <c r="I114" s="79"/>
      <c r="J114" s="63">
        <v>2478</v>
      </c>
      <c r="K114" s="79"/>
      <c r="L114" s="63">
        <v>1067</v>
      </c>
      <c r="M114" s="79"/>
      <c r="N114" s="63">
        <v>5849</v>
      </c>
      <c r="O114" s="79"/>
      <c r="P114" s="63" t="s">
        <v>84</v>
      </c>
      <c r="Q114" s="79"/>
      <c r="R114" s="63">
        <v>65178</v>
      </c>
    </row>
    <row r="115" spans="1:18" ht="18" customHeight="1" thickTop="1"/>
    <row r="116" spans="1:18" ht="41.45" customHeight="1">
      <c r="A116" s="93" t="s">
        <v>85</v>
      </c>
      <c r="B116" s="87" t="s">
        <v>95</v>
      </c>
      <c r="C116" s="147"/>
      <c r="D116" s="87" t="s">
        <v>96</v>
      </c>
      <c r="E116" s="147"/>
      <c r="F116" s="87" t="s">
        <v>97</v>
      </c>
      <c r="G116" s="147"/>
      <c r="H116" s="87" t="s">
        <v>98</v>
      </c>
      <c r="I116" s="147"/>
      <c r="J116" s="87" t="s">
        <v>99</v>
      </c>
      <c r="K116" s="147"/>
      <c r="L116" s="87" t="s">
        <v>100</v>
      </c>
      <c r="M116" s="147"/>
      <c r="N116" s="87" t="s">
        <v>82</v>
      </c>
      <c r="O116" s="147"/>
      <c r="P116" s="87" t="s">
        <v>101</v>
      </c>
      <c r="Q116" s="147"/>
      <c r="R116" s="87" t="s">
        <v>102</v>
      </c>
    </row>
    <row r="117" spans="1:18" ht="18" customHeight="1">
      <c r="A117" s="91"/>
      <c r="B117" s="79"/>
      <c r="C117" s="79"/>
      <c r="D117" s="79"/>
      <c r="E117" s="79"/>
      <c r="F117" s="79"/>
      <c r="G117" s="79"/>
      <c r="H117" s="79"/>
      <c r="I117" s="79"/>
      <c r="J117" s="79"/>
      <c r="K117" s="79"/>
      <c r="L117" s="79"/>
      <c r="M117" s="79"/>
      <c r="N117" s="79"/>
      <c r="O117" s="79"/>
      <c r="P117" s="79"/>
      <c r="Q117" s="79"/>
      <c r="R117" s="79"/>
    </row>
    <row r="118" spans="1:18" ht="31.9" customHeight="1">
      <c r="A118" s="90" t="s">
        <v>111</v>
      </c>
      <c r="B118" s="62">
        <v>180771</v>
      </c>
      <c r="C118" s="79"/>
      <c r="D118" s="62">
        <v>40129</v>
      </c>
      <c r="E118" s="79"/>
      <c r="F118" s="62">
        <v>189802</v>
      </c>
      <c r="G118" s="79"/>
      <c r="H118" s="62">
        <v>10235</v>
      </c>
      <c r="I118" s="79"/>
      <c r="J118" s="62">
        <v>41416</v>
      </c>
      <c r="K118" s="79"/>
      <c r="L118" s="62">
        <v>10179</v>
      </c>
      <c r="M118" s="79"/>
      <c r="N118" s="62">
        <v>26371</v>
      </c>
      <c r="O118" s="79"/>
      <c r="P118" s="62">
        <v>-59576</v>
      </c>
      <c r="Q118" s="79"/>
      <c r="R118" s="62">
        <v>439327</v>
      </c>
    </row>
    <row r="119" spans="1:18" ht="27" customHeight="1">
      <c r="A119" s="90" t="s">
        <v>112</v>
      </c>
      <c r="B119" s="62">
        <v>7892</v>
      </c>
      <c r="C119" s="79"/>
      <c r="D119" s="62">
        <v>4201</v>
      </c>
      <c r="E119" s="79"/>
      <c r="F119" s="62">
        <v>287595</v>
      </c>
      <c r="G119" s="79"/>
      <c r="H119" s="62" t="s">
        <v>84</v>
      </c>
      <c r="I119" s="79"/>
      <c r="J119" s="62" t="s">
        <v>84</v>
      </c>
      <c r="K119" s="79"/>
      <c r="L119" s="62" t="s">
        <v>84</v>
      </c>
      <c r="M119" s="79"/>
      <c r="N119" s="62">
        <v>4</v>
      </c>
      <c r="O119" s="79"/>
      <c r="P119" s="62">
        <v>-3</v>
      </c>
      <c r="Q119" s="79"/>
      <c r="R119" s="62">
        <v>299689</v>
      </c>
    </row>
    <row r="120" spans="1:18" ht="18" customHeight="1">
      <c r="A120" s="90" t="s">
        <v>0</v>
      </c>
      <c r="B120" s="62">
        <v>1014552</v>
      </c>
      <c r="C120" s="79"/>
      <c r="D120" s="62">
        <v>100430</v>
      </c>
      <c r="E120" s="79"/>
      <c r="F120" s="62">
        <v>711389</v>
      </c>
      <c r="G120" s="79"/>
      <c r="H120" s="62">
        <v>93</v>
      </c>
      <c r="I120" s="79"/>
      <c r="J120" s="62">
        <v>33669</v>
      </c>
      <c r="K120" s="79"/>
      <c r="L120" s="62">
        <v>14608</v>
      </c>
      <c r="M120" s="79"/>
      <c r="N120" s="62">
        <v>37440</v>
      </c>
      <c r="O120" s="79"/>
      <c r="P120" s="62">
        <v>-310</v>
      </c>
      <c r="Q120" s="79"/>
      <c r="R120" s="62">
        <v>1911871</v>
      </c>
    </row>
    <row r="121" spans="1:18" ht="18" customHeight="1">
      <c r="A121" s="90" t="s">
        <v>1</v>
      </c>
      <c r="B121" s="62">
        <v>270720</v>
      </c>
      <c r="C121" s="79"/>
      <c r="D121" s="62">
        <v>40307</v>
      </c>
      <c r="E121" s="79"/>
      <c r="F121" s="62">
        <v>729</v>
      </c>
      <c r="G121" s="79"/>
      <c r="H121" s="62">
        <v>16339</v>
      </c>
      <c r="I121" s="79"/>
      <c r="J121" s="62">
        <v>7217</v>
      </c>
      <c r="K121" s="79"/>
      <c r="L121" s="62">
        <v>8880</v>
      </c>
      <c r="M121" s="79"/>
      <c r="N121" s="62">
        <v>42079</v>
      </c>
      <c r="O121" s="79"/>
      <c r="P121" s="62">
        <v>-15372</v>
      </c>
      <c r="Q121" s="79"/>
      <c r="R121" s="62">
        <v>370899</v>
      </c>
    </row>
    <row r="122" spans="1:18" ht="18" customHeight="1">
      <c r="A122" s="90" t="s">
        <v>3</v>
      </c>
      <c r="B122" s="62">
        <v>17307</v>
      </c>
      <c r="C122" s="79"/>
      <c r="D122" s="62" t="s">
        <v>84</v>
      </c>
      <c r="E122" s="79"/>
      <c r="F122" s="62">
        <v>1189107</v>
      </c>
      <c r="G122" s="79"/>
      <c r="H122" s="62" t="s">
        <v>84</v>
      </c>
      <c r="I122" s="79"/>
      <c r="J122" s="62" t="s">
        <v>84</v>
      </c>
      <c r="K122" s="79"/>
      <c r="L122" s="62" t="s">
        <v>84</v>
      </c>
      <c r="M122" s="79"/>
      <c r="N122" s="62">
        <v>42469</v>
      </c>
      <c r="O122" s="79"/>
      <c r="P122" s="62">
        <v>-3512</v>
      </c>
      <c r="Q122" s="79"/>
      <c r="R122" s="62">
        <v>1245371</v>
      </c>
    </row>
    <row r="123" spans="1:18" ht="18" customHeight="1">
      <c r="A123" s="90" t="s">
        <v>5</v>
      </c>
      <c r="B123" s="62" t="s">
        <v>84</v>
      </c>
      <c r="C123" s="79"/>
      <c r="D123" s="62" t="s">
        <v>84</v>
      </c>
      <c r="E123" s="79"/>
      <c r="F123" s="62">
        <v>6624</v>
      </c>
      <c r="G123" s="79"/>
      <c r="H123" s="62" t="s">
        <v>84</v>
      </c>
      <c r="I123" s="79"/>
      <c r="J123" s="62" t="s">
        <v>84</v>
      </c>
      <c r="K123" s="79"/>
      <c r="L123" s="62" t="s">
        <v>84</v>
      </c>
      <c r="M123" s="79"/>
      <c r="N123" s="62">
        <v>10154</v>
      </c>
      <c r="O123" s="79"/>
      <c r="P123" s="62" t="s">
        <v>84</v>
      </c>
      <c r="Q123" s="79"/>
      <c r="R123" s="62">
        <v>16778</v>
      </c>
    </row>
    <row r="124" spans="1:18" ht="18" customHeight="1">
      <c r="A124" s="90" t="s">
        <v>7</v>
      </c>
      <c r="B124" s="62" t="s">
        <v>84</v>
      </c>
      <c r="C124" s="79"/>
      <c r="D124" s="62" t="s">
        <v>84</v>
      </c>
      <c r="E124" s="79"/>
      <c r="F124" s="62" t="s">
        <v>84</v>
      </c>
      <c r="G124" s="79"/>
      <c r="H124" s="62" t="s">
        <v>84</v>
      </c>
      <c r="I124" s="79"/>
      <c r="J124" s="62" t="s">
        <v>84</v>
      </c>
      <c r="K124" s="79"/>
      <c r="L124" s="62" t="s">
        <v>84</v>
      </c>
      <c r="M124" s="79"/>
      <c r="N124" s="62">
        <v>57598</v>
      </c>
      <c r="O124" s="79"/>
      <c r="P124" s="62" t="s">
        <v>84</v>
      </c>
      <c r="Q124" s="79"/>
      <c r="R124" s="62">
        <v>57598</v>
      </c>
    </row>
    <row r="125" spans="1:18" ht="30" customHeight="1">
      <c r="A125" s="90" t="s">
        <v>113</v>
      </c>
      <c r="B125" s="62">
        <v>8947</v>
      </c>
      <c r="C125" s="79"/>
      <c r="D125" s="62" t="s">
        <v>84</v>
      </c>
      <c r="E125" s="79"/>
      <c r="F125" s="62">
        <v>521</v>
      </c>
      <c r="G125" s="79"/>
      <c r="H125" s="62">
        <v>2120</v>
      </c>
      <c r="I125" s="79"/>
      <c r="J125" s="62">
        <v>47</v>
      </c>
      <c r="K125" s="79"/>
      <c r="L125" s="62">
        <v>874</v>
      </c>
      <c r="M125" s="79"/>
      <c r="N125" s="62">
        <v>14349</v>
      </c>
      <c r="O125" s="79"/>
      <c r="P125" s="62" t="s">
        <v>84</v>
      </c>
      <c r="Q125" s="79"/>
      <c r="R125" s="62">
        <v>26858</v>
      </c>
    </row>
    <row r="126" spans="1:18" ht="18" customHeight="1" thickBot="1">
      <c r="A126" s="90" t="s">
        <v>82</v>
      </c>
      <c r="B126" s="76">
        <v>141613</v>
      </c>
      <c r="C126" s="79"/>
      <c r="D126" s="76">
        <v>64056</v>
      </c>
      <c r="E126" s="79"/>
      <c r="F126" s="76">
        <v>126044</v>
      </c>
      <c r="G126" s="79"/>
      <c r="H126" s="76">
        <v>3739</v>
      </c>
      <c r="I126" s="79"/>
      <c r="J126" s="76">
        <v>11404</v>
      </c>
      <c r="K126" s="79"/>
      <c r="L126" s="76">
        <v>9232</v>
      </c>
      <c r="M126" s="79"/>
      <c r="N126" s="76">
        <v>57236</v>
      </c>
      <c r="O126" s="79"/>
      <c r="P126" s="76">
        <v>-16556</v>
      </c>
      <c r="Q126" s="79"/>
      <c r="R126" s="76">
        <v>396768</v>
      </c>
    </row>
    <row r="127" spans="1:18" ht="18" customHeight="1">
      <c r="A127" s="91"/>
      <c r="B127" s="79"/>
      <c r="C127" s="79"/>
      <c r="D127" s="79"/>
      <c r="E127" s="79"/>
      <c r="F127" s="79"/>
      <c r="G127" s="79"/>
      <c r="H127" s="79"/>
      <c r="I127" s="79"/>
      <c r="J127" s="79"/>
      <c r="K127" s="79"/>
      <c r="L127" s="79"/>
      <c r="M127" s="79"/>
      <c r="N127" s="79"/>
      <c r="O127" s="79"/>
      <c r="P127" s="79"/>
      <c r="Q127" s="79"/>
      <c r="R127" s="79"/>
    </row>
    <row r="128" spans="1:18" ht="18" customHeight="1" thickBot="1">
      <c r="A128" s="93" t="s">
        <v>283</v>
      </c>
      <c r="B128" s="63">
        <v>1641802</v>
      </c>
      <c r="C128" s="79"/>
      <c r="D128" s="63">
        <v>249123</v>
      </c>
      <c r="E128" s="79"/>
      <c r="F128" s="63">
        <v>2511811</v>
      </c>
      <c r="G128" s="79"/>
      <c r="H128" s="63">
        <v>32526</v>
      </c>
      <c r="I128" s="79"/>
      <c r="J128" s="63">
        <v>93753</v>
      </c>
      <c r="K128" s="79"/>
      <c r="L128" s="63">
        <v>43773</v>
      </c>
      <c r="M128" s="79"/>
      <c r="N128" s="63">
        <v>287700</v>
      </c>
      <c r="O128" s="79"/>
      <c r="P128" s="63">
        <v>-95329</v>
      </c>
      <c r="Q128" s="79"/>
      <c r="R128" s="63">
        <v>4765159</v>
      </c>
    </row>
    <row r="129" spans="1:18" ht="18" customHeight="1" thickTop="1"/>
    <row r="130" spans="1:18" ht="34.15" customHeight="1">
      <c r="A130" s="93" t="s">
        <v>85</v>
      </c>
      <c r="B130" s="87" t="s">
        <v>95</v>
      </c>
      <c r="C130" s="147"/>
      <c r="D130" s="87" t="s">
        <v>96</v>
      </c>
      <c r="E130" s="147"/>
      <c r="F130" s="87" t="s">
        <v>97</v>
      </c>
      <c r="G130" s="147"/>
      <c r="H130" s="87" t="s">
        <v>98</v>
      </c>
      <c r="I130" s="147"/>
      <c r="J130" s="87" t="s">
        <v>99</v>
      </c>
      <c r="K130" s="147"/>
      <c r="L130" s="87" t="s">
        <v>100</v>
      </c>
      <c r="M130" s="147"/>
      <c r="N130" s="87" t="s">
        <v>82</v>
      </c>
      <c r="O130" s="147"/>
      <c r="P130" s="87" t="s">
        <v>101</v>
      </c>
      <c r="Q130" s="147"/>
      <c r="R130" s="87" t="s">
        <v>102</v>
      </c>
    </row>
    <row r="131" spans="1:18" ht="18" customHeight="1">
      <c r="A131" s="91"/>
      <c r="B131" s="79"/>
      <c r="C131" s="79"/>
      <c r="D131" s="79"/>
      <c r="E131" s="79"/>
      <c r="F131" s="79"/>
      <c r="G131" s="79"/>
      <c r="H131" s="79"/>
      <c r="I131" s="79"/>
      <c r="J131" s="79"/>
      <c r="K131" s="79"/>
      <c r="L131" s="79"/>
      <c r="M131" s="79"/>
      <c r="N131" s="79"/>
      <c r="O131" s="79"/>
      <c r="P131" s="79"/>
      <c r="Q131" s="79"/>
      <c r="R131" s="79"/>
    </row>
    <row r="132" spans="1:18" ht="28.9" customHeight="1">
      <c r="A132" s="90" t="s">
        <v>24</v>
      </c>
      <c r="B132" s="62">
        <v>8611</v>
      </c>
      <c r="C132" s="79"/>
      <c r="D132" s="62" t="s">
        <v>84</v>
      </c>
      <c r="E132" s="79"/>
      <c r="F132" s="62">
        <v>326300</v>
      </c>
      <c r="G132" s="79"/>
      <c r="H132" s="62">
        <v>8693</v>
      </c>
      <c r="I132" s="79"/>
      <c r="J132" s="62">
        <v>1000</v>
      </c>
      <c r="K132" s="79"/>
      <c r="L132" s="62">
        <v>5000</v>
      </c>
      <c r="M132" s="79"/>
      <c r="N132" s="62">
        <v>74686</v>
      </c>
      <c r="O132" s="79"/>
      <c r="P132" s="62">
        <v>-14032</v>
      </c>
      <c r="Q132" s="79"/>
      <c r="R132" s="62">
        <v>410258</v>
      </c>
    </row>
    <row r="133" spans="1:18" ht="36.6" customHeight="1">
      <c r="A133" s="90" t="s">
        <v>26</v>
      </c>
      <c r="B133" s="62">
        <v>69089</v>
      </c>
      <c r="C133" s="79"/>
      <c r="D133" s="62">
        <v>12639</v>
      </c>
      <c r="E133" s="79"/>
      <c r="F133" s="62">
        <v>11000</v>
      </c>
      <c r="G133" s="79"/>
      <c r="H133" s="62">
        <v>1080</v>
      </c>
      <c r="I133" s="79"/>
      <c r="J133" s="62">
        <v>18958</v>
      </c>
      <c r="K133" s="79"/>
      <c r="L133" s="62">
        <v>4782</v>
      </c>
      <c r="M133" s="79"/>
      <c r="N133" s="62">
        <v>1688</v>
      </c>
      <c r="O133" s="79"/>
      <c r="P133" s="62" t="s">
        <v>84</v>
      </c>
      <c r="Q133" s="79"/>
      <c r="R133" s="62">
        <v>119236</v>
      </c>
    </row>
    <row r="134" spans="1:18" ht="23.45" customHeight="1">
      <c r="A134" s="90" t="s">
        <v>271</v>
      </c>
      <c r="B134" s="62" t="s">
        <v>84</v>
      </c>
      <c r="C134" s="79"/>
      <c r="D134" s="62" t="s">
        <v>84</v>
      </c>
      <c r="E134" s="79"/>
      <c r="F134" s="62">
        <v>1733921</v>
      </c>
      <c r="G134" s="79"/>
      <c r="H134" s="62" t="s">
        <v>84</v>
      </c>
      <c r="I134" s="79"/>
      <c r="J134" s="62">
        <v>33217</v>
      </c>
      <c r="K134" s="79"/>
      <c r="L134" s="62" t="s">
        <v>84</v>
      </c>
      <c r="M134" s="79"/>
      <c r="N134" s="62">
        <v>-120</v>
      </c>
      <c r="O134" s="79"/>
      <c r="P134" s="62">
        <v>-53111</v>
      </c>
      <c r="Q134" s="79"/>
      <c r="R134" s="62">
        <v>1713907</v>
      </c>
    </row>
    <row r="135" spans="1:18" ht="18" customHeight="1">
      <c r="A135" s="90" t="s">
        <v>28</v>
      </c>
      <c r="B135" s="62" t="s">
        <v>84</v>
      </c>
      <c r="C135" s="79"/>
      <c r="D135" s="62" t="s">
        <v>84</v>
      </c>
      <c r="E135" s="79"/>
      <c r="F135" s="62">
        <v>44</v>
      </c>
      <c r="G135" s="79"/>
      <c r="H135" s="62" t="s">
        <v>84</v>
      </c>
      <c r="I135" s="79"/>
      <c r="J135" s="62" t="s">
        <v>84</v>
      </c>
      <c r="K135" s="79"/>
      <c r="L135" s="62" t="s">
        <v>84</v>
      </c>
      <c r="M135" s="79"/>
      <c r="N135" s="62">
        <v>4691</v>
      </c>
      <c r="O135" s="79"/>
      <c r="P135" s="62" t="s">
        <v>84</v>
      </c>
      <c r="Q135" s="79"/>
      <c r="R135" s="62">
        <v>4735</v>
      </c>
    </row>
    <row r="136" spans="1:18" ht="18" customHeight="1">
      <c r="A136" s="90" t="s">
        <v>30</v>
      </c>
      <c r="B136" s="62">
        <v>62904</v>
      </c>
      <c r="C136" s="79"/>
      <c r="D136" s="62">
        <v>20564</v>
      </c>
      <c r="E136" s="79"/>
      <c r="F136" s="62" t="s">
        <v>84</v>
      </c>
      <c r="G136" s="79"/>
      <c r="H136" s="62" t="s">
        <v>84</v>
      </c>
      <c r="I136" s="79"/>
      <c r="J136" s="62" t="s">
        <v>84</v>
      </c>
      <c r="K136" s="79"/>
      <c r="L136" s="62" t="s">
        <v>84</v>
      </c>
      <c r="M136" s="79"/>
      <c r="N136" s="62" t="s">
        <v>84</v>
      </c>
      <c r="O136" s="79"/>
      <c r="P136" s="62">
        <v>-983</v>
      </c>
      <c r="Q136" s="79"/>
      <c r="R136" s="62">
        <v>82485</v>
      </c>
    </row>
    <row r="137" spans="1:18" ht="18" customHeight="1">
      <c r="A137" s="90" t="s">
        <v>31</v>
      </c>
      <c r="B137" s="62">
        <v>1281095</v>
      </c>
      <c r="C137" s="79"/>
      <c r="D137" s="62">
        <v>138863</v>
      </c>
      <c r="E137" s="79"/>
      <c r="F137" s="62" t="s">
        <v>84</v>
      </c>
      <c r="G137" s="79"/>
      <c r="H137" s="62" t="s">
        <v>84</v>
      </c>
      <c r="I137" s="79"/>
      <c r="J137" s="62" t="s">
        <v>84</v>
      </c>
      <c r="K137" s="79"/>
      <c r="L137" s="62" t="s">
        <v>84</v>
      </c>
      <c r="M137" s="79"/>
      <c r="N137" s="62" t="s">
        <v>84</v>
      </c>
      <c r="O137" s="79"/>
      <c r="P137" s="62" t="s">
        <v>84</v>
      </c>
      <c r="Q137" s="79"/>
      <c r="R137" s="62">
        <v>1419958</v>
      </c>
    </row>
    <row r="138" spans="1:18" ht="34.15" customHeight="1">
      <c r="A138" s="90" t="s">
        <v>32</v>
      </c>
      <c r="B138" s="62">
        <v>42558</v>
      </c>
      <c r="C138" s="79"/>
      <c r="D138" s="62">
        <v>132</v>
      </c>
      <c r="E138" s="79"/>
      <c r="F138" s="62" t="s">
        <v>84</v>
      </c>
      <c r="G138" s="79"/>
      <c r="H138" s="62" t="s">
        <v>84</v>
      </c>
      <c r="I138" s="79"/>
      <c r="J138" s="62" t="s">
        <v>84</v>
      </c>
      <c r="K138" s="79"/>
      <c r="L138" s="62" t="s">
        <v>84</v>
      </c>
      <c r="M138" s="79"/>
      <c r="N138" s="62" t="s">
        <v>84</v>
      </c>
      <c r="O138" s="79"/>
      <c r="P138" s="62" t="s">
        <v>84</v>
      </c>
      <c r="Q138" s="79"/>
      <c r="R138" s="62">
        <v>42690</v>
      </c>
    </row>
    <row r="139" spans="1:18" ht="18" customHeight="1">
      <c r="A139" s="90" t="s">
        <v>33</v>
      </c>
      <c r="B139" s="62">
        <v>33028</v>
      </c>
      <c r="C139" s="79"/>
      <c r="D139" s="62" t="s">
        <v>84</v>
      </c>
      <c r="E139" s="79"/>
      <c r="F139" s="62" t="s">
        <v>84</v>
      </c>
      <c r="G139" s="79"/>
      <c r="H139" s="62" t="s">
        <v>84</v>
      </c>
      <c r="I139" s="79"/>
      <c r="J139" s="62" t="s">
        <v>84</v>
      </c>
      <c r="K139" s="79"/>
      <c r="L139" s="62" t="s">
        <v>84</v>
      </c>
      <c r="M139" s="79"/>
      <c r="N139" s="62" t="s">
        <v>84</v>
      </c>
      <c r="O139" s="79"/>
      <c r="P139" s="62" t="s">
        <v>84</v>
      </c>
      <c r="Q139" s="79"/>
      <c r="R139" s="62">
        <v>33028</v>
      </c>
    </row>
    <row r="140" spans="1:18" ht="18" customHeight="1">
      <c r="A140" s="90" t="s">
        <v>34</v>
      </c>
      <c r="B140" s="62">
        <v>26536</v>
      </c>
      <c r="C140" s="79"/>
      <c r="D140" s="62">
        <v>8073</v>
      </c>
      <c r="E140" s="79"/>
      <c r="F140" s="62">
        <v>212963</v>
      </c>
      <c r="G140" s="79"/>
      <c r="H140" s="62" t="s">
        <v>84</v>
      </c>
      <c r="I140" s="79"/>
      <c r="J140" s="62">
        <v>3598</v>
      </c>
      <c r="K140" s="79"/>
      <c r="L140" s="62" t="s">
        <v>84</v>
      </c>
      <c r="M140" s="79"/>
      <c r="N140" s="62">
        <v>13243</v>
      </c>
      <c r="O140" s="79"/>
      <c r="P140" s="62" t="s">
        <v>84</v>
      </c>
      <c r="Q140" s="79"/>
      <c r="R140" s="62">
        <v>264413</v>
      </c>
    </row>
    <row r="141" spans="1:18" ht="18" customHeight="1" thickBot="1">
      <c r="A141" s="90" t="s">
        <v>82</v>
      </c>
      <c r="B141" s="76">
        <v>26487</v>
      </c>
      <c r="C141" s="79"/>
      <c r="D141" s="76">
        <v>14115</v>
      </c>
      <c r="E141" s="79"/>
      <c r="F141" s="76">
        <v>67225</v>
      </c>
      <c r="G141" s="79"/>
      <c r="H141" s="76">
        <v>8170</v>
      </c>
      <c r="I141" s="79"/>
      <c r="J141" s="76">
        <v>13425</v>
      </c>
      <c r="K141" s="79"/>
      <c r="L141" s="76">
        <v>1024</v>
      </c>
      <c r="M141" s="79"/>
      <c r="N141" s="76">
        <v>157634</v>
      </c>
      <c r="O141" s="79"/>
      <c r="P141" s="76">
        <v>-27203</v>
      </c>
      <c r="Q141" s="79"/>
      <c r="R141" s="76">
        <v>260878</v>
      </c>
    </row>
    <row r="142" spans="1:18" ht="18" customHeight="1">
      <c r="A142" s="91"/>
      <c r="B142" s="79"/>
      <c r="C142" s="79"/>
      <c r="D142" s="79"/>
      <c r="E142" s="79"/>
      <c r="F142" s="79"/>
      <c r="G142" s="79"/>
      <c r="H142" s="79"/>
      <c r="I142" s="79"/>
      <c r="J142" s="79"/>
      <c r="K142" s="79"/>
      <c r="L142" s="79"/>
      <c r="M142" s="79"/>
      <c r="N142" s="79"/>
      <c r="O142" s="79"/>
      <c r="P142" s="79"/>
      <c r="Q142" s="79"/>
      <c r="R142" s="79"/>
    </row>
    <row r="143" spans="1:18" ht="18" customHeight="1" thickBot="1">
      <c r="A143" s="93" t="s">
        <v>115</v>
      </c>
      <c r="B143" s="63">
        <v>1550308</v>
      </c>
      <c r="C143" s="79"/>
      <c r="D143" s="63">
        <v>194386</v>
      </c>
      <c r="E143" s="79"/>
      <c r="F143" s="63">
        <v>2351453</v>
      </c>
      <c r="G143" s="79"/>
      <c r="H143" s="63">
        <v>17943</v>
      </c>
      <c r="I143" s="79"/>
      <c r="J143" s="63">
        <v>70198</v>
      </c>
      <c r="K143" s="79"/>
      <c r="L143" s="63">
        <v>10806</v>
      </c>
      <c r="M143" s="79"/>
      <c r="N143" s="63">
        <v>251823</v>
      </c>
      <c r="O143" s="79"/>
      <c r="P143" s="63">
        <v>-95329</v>
      </c>
      <c r="Q143" s="79"/>
      <c r="R143" s="63">
        <v>4351588</v>
      </c>
    </row>
    <row r="144" spans="1:18" ht="18" customHeight="1" thickTop="1">
      <c r="A144" s="91"/>
      <c r="B144" s="79"/>
      <c r="C144" s="79"/>
      <c r="D144" s="79"/>
      <c r="E144" s="79"/>
      <c r="F144" s="79"/>
      <c r="G144" s="79"/>
      <c r="H144" s="79"/>
      <c r="I144" s="79"/>
      <c r="J144" s="79"/>
      <c r="K144" s="79"/>
      <c r="L144" s="79"/>
      <c r="M144" s="79"/>
      <c r="N144" s="79"/>
      <c r="O144" s="79"/>
      <c r="P144" s="79"/>
      <c r="Q144" s="79"/>
      <c r="R144" s="79"/>
    </row>
    <row r="145" spans="1:18" ht="18" customHeight="1">
      <c r="A145" s="93" t="s">
        <v>116</v>
      </c>
      <c r="B145" s="79"/>
      <c r="C145" s="79"/>
      <c r="D145" s="79"/>
      <c r="E145" s="79"/>
      <c r="F145" s="79"/>
      <c r="G145" s="79"/>
      <c r="H145" s="79"/>
      <c r="I145" s="79"/>
      <c r="J145" s="79"/>
      <c r="K145" s="79"/>
      <c r="L145" s="79"/>
      <c r="M145" s="79"/>
      <c r="N145" s="79"/>
      <c r="O145" s="79"/>
      <c r="P145" s="79"/>
      <c r="Q145" s="79"/>
      <c r="R145" s="79"/>
    </row>
    <row r="146" spans="1:18" ht="18" customHeight="1">
      <c r="A146" s="91"/>
      <c r="B146" s="79"/>
      <c r="C146" s="79"/>
      <c r="D146" s="79"/>
      <c r="E146" s="79"/>
      <c r="F146" s="79"/>
      <c r="G146" s="79"/>
      <c r="H146" s="79"/>
      <c r="I146" s="79"/>
      <c r="J146" s="79"/>
      <c r="K146" s="79"/>
      <c r="L146" s="79"/>
      <c r="M146" s="79"/>
      <c r="N146" s="79"/>
      <c r="O146" s="79"/>
      <c r="P146" s="79"/>
      <c r="Q146" s="79"/>
      <c r="R146" s="79"/>
    </row>
    <row r="147" spans="1:18" ht="18" customHeight="1">
      <c r="A147" s="90" t="s">
        <v>272</v>
      </c>
      <c r="B147" s="62">
        <v>9960</v>
      </c>
      <c r="C147" s="79"/>
      <c r="D147" s="62">
        <v>628</v>
      </c>
      <c r="E147" s="79"/>
      <c r="F147" s="62">
        <v>3698</v>
      </c>
      <c r="G147" s="79"/>
      <c r="H147" s="62">
        <v>28</v>
      </c>
      <c r="I147" s="79"/>
      <c r="J147" s="62">
        <v>274</v>
      </c>
      <c r="K147" s="79"/>
      <c r="L147" s="62">
        <v>12</v>
      </c>
      <c r="M147" s="79"/>
      <c r="N147" s="62">
        <v>6245</v>
      </c>
      <c r="O147" s="79"/>
      <c r="P147" s="62">
        <v>-283</v>
      </c>
      <c r="Q147" s="79"/>
      <c r="R147" s="62">
        <v>20562</v>
      </c>
    </row>
    <row r="148" spans="1:18" ht="18" customHeight="1">
      <c r="A148" s="90" t="s">
        <v>273</v>
      </c>
      <c r="B148" s="62">
        <v>1706</v>
      </c>
      <c r="C148" s="79"/>
      <c r="D148" s="62">
        <v>553</v>
      </c>
      <c r="E148" s="79"/>
      <c r="F148" s="62">
        <v>2418</v>
      </c>
      <c r="G148" s="79"/>
      <c r="H148" s="62">
        <v>20</v>
      </c>
      <c r="I148" s="79"/>
      <c r="J148" s="62">
        <v>80</v>
      </c>
      <c r="K148" s="79"/>
      <c r="L148" s="62">
        <v>12</v>
      </c>
      <c r="M148" s="79"/>
      <c r="N148" s="62">
        <v>1117</v>
      </c>
      <c r="O148" s="79"/>
      <c r="P148" s="62">
        <v>-22</v>
      </c>
      <c r="Q148" s="79"/>
      <c r="R148" s="62">
        <v>5884</v>
      </c>
    </row>
    <row r="149" spans="1:18" ht="44.45" customHeight="1" thickBot="1">
      <c r="A149" s="90" t="s">
        <v>117</v>
      </c>
      <c r="B149" s="63">
        <v>3618</v>
      </c>
      <c r="C149" s="79"/>
      <c r="D149" s="63">
        <v>1035</v>
      </c>
      <c r="E149" s="79"/>
      <c r="F149" s="63">
        <v>30485</v>
      </c>
      <c r="G149" s="79"/>
      <c r="H149" s="63">
        <v>-5</v>
      </c>
      <c r="I149" s="79"/>
      <c r="J149" s="63">
        <v>34</v>
      </c>
      <c r="K149" s="79"/>
      <c r="L149" s="63">
        <v>18</v>
      </c>
      <c r="M149" s="79"/>
      <c r="N149" s="63">
        <v>1363</v>
      </c>
      <c r="O149" s="79"/>
      <c r="P149" s="63" t="s">
        <v>84</v>
      </c>
      <c r="Q149" s="79"/>
      <c r="R149" s="63">
        <v>36548</v>
      </c>
    </row>
    <row r="150" spans="1:18" ht="18" customHeight="1" thickTop="1"/>
    <row r="154" spans="1:18" s="14" customFormat="1" ht="15">
      <c r="A154" s="96" t="s">
        <v>314</v>
      </c>
      <c r="B154" s="97"/>
      <c r="C154" s="98"/>
      <c r="D154" s="98"/>
      <c r="E154" s="98"/>
      <c r="F154" s="98"/>
      <c r="G154" s="99"/>
      <c r="H154" s="99"/>
      <c r="I154" s="99"/>
    </row>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14</vt:i4>
      </vt:variant>
    </vt:vector>
  </HeadingPairs>
  <TitlesOfParts>
    <vt:vector size="14" baseType="lpstr">
      <vt:lpstr>Disclaimer</vt:lpstr>
      <vt:lpstr>Contents</vt:lpstr>
      <vt:lpstr>Group Financial Highlights</vt:lpstr>
      <vt:lpstr>Segment Summary</vt:lpstr>
      <vt:lpstr>Embedded Value</vt:lpstr>
      <vt:lpstr>Customer operation</vt:lpstr>
      <vt:lpstr>Life</vt:lpstr>
      <vt:lpstr>Property &amp; Casualty</vt:lpstr>
      <vt:lpstr>Bank &amp; Asset Management</vt:lpstr>
      <vt:lpstr>Internet Finance Business</vt:lpstr>
      <vt:lpstr>Profit &amp; Loss</vt:lpstr>
      <vt:lpstr>Comprehensive Income</vt:lpstr>
      <vt:lpstr>Balance Sheet</vt:lpstr>
      <vt:lpstr>Segment Reporting</vt:lpstr>
    </vt:vector>
  </TitlesOfParts>
  <Company>中国平安保险(集团)股份有限公司</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localadmin</dc:creator>
  <cp:lastModifiedBy>localadmin</cp:lastModifiedBy>
  <dcterms:created xsi:type="dcterms:W3CDTF">2017-02-22T07:44:54Z</dcterms:created>
  <dcterms:modified xsi:type="dcterms:W3CDTF">2017-03-22T10:46:40Z</dcterms:modified>
</cp:coreProperties>
</file>